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324" i="1"/>
  <c r="G323"/>
  <c r="G321"/>
  <c r="G320"/>
  <c r="G319" s="1"/>
  <c r="G316"/>
  <c r="G315"/>
  <c r="G314"/>
  <c r="G311"/>
  <c r="G310"/>
  <c r="G309"/>
  <c r="G308"/>
  <c r="G307"/>
  <c r="G306"/>
  <c r="G305"/>
  <c r="G300"/>
  <c r="G299"/>
  <c r="G298"/>
  <c r="G295"/>
  <c r="G293" s="1"/>
  <c r="G292"/>
  <c r="G291"/>
  <c r="G290"/>
  <c r="G288"/>
  <c r="G287" s="1"/>
  <c r="G282"/>
  <c r="G281" s="1"/>
  <c r="G280"/>
  <c r="G279" s="1"/>
  <c r="G278"/>
  <c r="G277" s="1"/>
  <c r="G274"/>
  <c r="G273"/>
  <c r="G272"/>
  <c r="G271" s="1"/>
  <c r="G270"/>
  <c r="G269" s="1"/>
  <c r="G268"/>
  <c r="G267" s="1"/>
  <c r="G266" s="1"/>
  <c r="G265"/>
  <c r="G264" s="1"/>
  <c r="G260" s="1"/>
  <c r="G259"/>
  <c r="G258"/>
  <c r="G256" s="1"/>
  <c r="G255" s="1"/>
  <c r="G254"/>
  <c r="G253"/>
  <c r="G252" s="1"/>
  <c r="G251"/>
  <c r="G250" s="1"/>
  <c r="G249"/>
  <c r="G248"/>
  <c r="G247"/>
  <c r="G246"/>
  <c r="G245"/>
  <c r="G244" s="1"/>
  <c r="G243"/>
  <c r="G242"/>
  <c r="G241" s="1"/>
  <c r="G239"/>
  <c r="G238"/>
  <c r="G234"/>
  <c r="G233" s="1"/>
  <c r="G229"/>
  <c r="G228" s="1"/>
  <c r="G227"/>
  <c r="G226"/>
  <c r="G223"/>
  <c r="G222" s="1"/>
  <c r="G220" s="1"/>
  <c r="G218"/>
  <c r="G217"/>
  <c r="G216"/>
  <c r="G215"/>
  <c r="G214"/>
  <c r="G213"/>
  <c r="G212"/>
  <c r="G211"/>
  <c r="G210"/>
  <c r="G209"/>
  <c r="G208"/>
  <c r="G207" s="1"/>
  <c r="G206"/>
  <c r="G205"/>
  <c r="G204" s="1"/>
  <c r="G203" s="1"/>
  <c r="G202"/>
  <c r="G201" s="1"/>
  <c r="G199"/>
  <c r="G198"/>
  <c r="G197"/>
  <c r="G195"/>
  <c r="G194" s="1"/>
  <c r="G190"/>
  <c r="G189"/>
  <c r="G188" s="1"/>
  <c r="G185" s="1"/>
  <c r="G182"/>
  <c r="G181"/>
  <c r="G180"/>
  <c r="G179"/>
  <c r="G178"/>
  <c r="G177" s="1"/>
  <c r="G173"/>
  <c r="G172"/>
  <c r="G171" s="1"/>
  <c r="G170"/>
  <c r="G169"/>
  <c r="G164"/>
  <c r="G163"/>
  <c r="G162"/>
  <c r="G160"/>
  <c r="G159" s="1"/>
  <c r="G157"/>
  <c r="G156"/>
  <c r="G155"/>
  <c r="G154" s="1"/>
  <c r="G153"/>
  <c r="G152"/>
  <c r="G151"/>
  <c r="G150" s="1"/>
  <c r="G148"/>
  <c r="G147"/>
  <c r="G146"/>
  <c r="G144"/>
  <c r="G143"/>
  <c r="G141" s="1"/>
  <c r="G139"/>
  <c r="G138" s="1"/>
  <c r="G137"/>
  <c r="G136"/>
  <c r="G135"/>
  <c r="G134"/>
  <c r="G131" s="1"/>
  <c r="G130" s="1"/>
  <c r="G133"/>
  <c r="G132"/>
  <c r="G127"/>
  <c r="G122"/>
  <c r="G121"/>
  <c r="G120"/>
  <c r="G119"/>
  <c r="G118"/>
  <c r="G117"/>
  <c r="G116"/>
  <c r="G115"/>
  <c r="G114"/>
  <c r="G113"/>
  <c r="G112"/>
  <c r="G111"/>
  <c r="G110"/>
  <c r="G109"/>
  <c r="G107"/>
  <c r="G106"/>
  <c r="G105"/>
  <c r="G104"/>
  <c r="G103"/>
  <c r="G102"/>
  <c r="G101"/>
  <c r="G100"/>
  <c r="G99"/>
  <c r="G98"/>
  <c r="G97"/>
  <c r="G96"/>
  <c r="G95"/>
  <c r="G93"/>
  <c r="G92"/>
  <c r="G91"/>
  <c r="G90"/>
  <c r="G89"/>
  <c r="G88"/>
  <c r="G87"/>
  <c r="G86" s="1"/>
  <c r="G85"/>
  <c r="G84"/>
  <c r="G83"/>
  <c r="G82"/>
  <c r="G81"/>
  <c r="G80"/>
  <c r="G79"/>
  <c r="G78"/>
  <c r="G77"/>
  <c r="G76"/>
  <c r="G73"/>
  <c r="G72"/>
  <c r="G71"/>
  <c r="G70"/>
  <c r="G69"/>
  <c r="G68"/>
  <c r="G67"/>
  <c r="G66"/>
  <c r="G65" s="1"/>
  <c r="G64"/>
  <c r="G63"/>
  <c r="G59"/>
  <c r="G58" s="1"/>
  <c r="G57"/>
  <c r="G56" s="1"/>
  <c r="G55"/>
  <c r="G54" s="1"/>
  <c r="G53"/>
  <c r="G52" s="1"/>
  <c r="G50"/>
  <c r="G49"/>
  <c r="G48"/>
  <c r="G47"/>
  <c r="G46"/>
  <c r="G44"/>
  <c r="G43"/>
  <c r="G42" s="1"/>
  <c r="G41"/>
  <c r="G40"/>
  <c r="G39"/>
  <c r="G38"/>
  <c r="G37"/>
  <c r="G34"/>
  <c r="G33" s="1"/>
  <c r="G31"/>
  <c r="G30"/>
  <c r="G29"/>
  <c r="G28"/>
  <c r="G27"/>
  <c r="G26"/>
  <c r="G25"/>
  <c r="G22"/>
  <c r="G21"/>
  <c r="G20"/>
  <c r="G19"/>
  <c r="G18" s="1"/>
  <c r="G15"/>
  <c r="G14"/>
  <c r="G13"/>
  <c r="G149" l="1"/>
  <c r="G45"/>
  <c r="G36"/>
  <c r="G35" s="1"/>
  <c r="G62"/>
  <c r="G61" s="1"/>
  <c r="G75"/>
  <c r="G168"/>
  <c r="G167" s="1"/>
  <c r="G166" s="1"/>
  <c r="G196"/>
  <c r="G237"/>
  <c r="G236" s="1"/>
  <c r="G289"/>
  <c r="G297"/>
  <c r="G313"/>
  <c r="G145"/>
  <c r="G140" s="1"/>
  <c r="G161"/>
  <c r="G158" s="1"/>
  <c r="G286"/>
  <c r="G285" s="1"/>
  <c r="G225"/>
  <c r="G219"/>
  <c r="G74"/>
  <c r="G304"/>
  <c r="G17"/>
  <c r="G12" s="1"/>
  <c r="G193"/>
  <c r="G192" s="1"/>
  <c r="G276"/>
  <c r="G60" l="1"/>
  <c r="G11"/>
</calcChain>
</file>

<file path=xl/sharedStrings.xml><?xml version="1.0" encoding="utf-8"?>
<sst xmlns="http://schemas.openxmlformats.org/spreadsheetml/2006/main" count="1010" uniqueCount="592">
  <si>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</si>
  <si>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</si>
  <si>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</si>
  <si>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</si>
  <si>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</si>
  <si>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</si>
  <si>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</si>
  <si>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</si>
  <si>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ВСЕГО</t>
  </si>
  <si>
    <t>01 0 00 00000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</si>
  <si>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</si>
  <si>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</si>
  <si>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</si>
  <si>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</si>
  <si>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</si>
  <si>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</si>
  <si>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</si>
  <si>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</t>
  </si>
  <si>
    <t>04</t>
  </si>
  <si>
    <t>01 2 01 78470</t>
  </si>
  <si>
    <t>13</t>
  </si>
  <si>
    <t>01 2 01 78090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</si>
  <si>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</si>
  <si>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</si>
  <si>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</si>
  <si>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</si>
  <si>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</si>
  <si>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</si>
  <si>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</si>
  <si>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</si>
  <si>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</si>
  <si>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</si>
  <si>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</si>
  <si>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</si>
  <si>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</si>
  <si>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</si>
  <si>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</si>
  <si>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</si>
  <si>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11</t>
  </si>
  <si>
    <t>01 3 03 80590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</si>
  <si>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</si>
  <si>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</si>
  <si>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</si>
  <si>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06</t>
  </si>
  <si>
    <t>2.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</si>
  <si>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</si>
  <si>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</si>
  <si>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</si>
  <si>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</si>
  <si>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</si>
  <si>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</si>
  <si>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Основное мероприятие «Выплаты, связанные с охраной семьи и детства»</t>
  </si>
  <si>
    <t>02 1 02 00000</t>
  </si>
  <si>
    <t>02 1 02 78540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</si>
  <si>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</si>
  <si>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</si>
  <si>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</si>
  <si>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</si>
  <si>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</si>
  <si>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02 2 01 80590</t>
  </si>
  <si>
    <t>02 2 01 78290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</si>
  <si>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</si>
  <si>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</si>
  <si>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</si>
  <si>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</si>
  <si>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</si>
  <si>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02 2 02 78150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</si>
  <si>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</si>
  <si>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</si>
  <si>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</si>
  <si>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</si>
  <si>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</si>
  <si>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</si>
  <si>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</si>
  <si>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</si>
  <si>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</si>
  <si>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</si>
  <si>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</si>
  <si>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</si>
  <si>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</si>
  <si>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</si>
  <si>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</si>
  <si>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</si>
  <si>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</si>
  <si>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2.5.</t>
  </si>
  <si>
    <t>Подпрограмма «Обеспечение условий реализации Программы»</t>
  </si>
  <si>
    <t>02 5 00 00000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</si>
  <si>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</si>
  <si>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</si>
  <si>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</si>
  <si>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</si>
  <si>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</si>
  <si>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2.6.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</si>
  <si>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</si>
  <si>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</si>
  <si>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Основное мероприятие «Развитие и обеспечение деятельности учреждений физической культуры и спорта»</t>
  </si>
  <si>
    <t>3.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</si>
  <si>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</si>
  <si>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</si>
  <si>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</si>
  <si>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</si>
  <si>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</si>
  <si>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</si>
  <si>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03 1 01 L4970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</si>
  <si>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</si>
  <si>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</si>
  <si>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</si>
  <si>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4.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</si>
  <si>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</si>
  <si>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</si>
  <si>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</si>
  <si>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04 0 03 78670</t>
  </si>
  <si>
    <t>5.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</si>
  <si>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</si>
  <si>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</si>
  <si>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</si>
  <si>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</si>
  <si>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</si>
  <si>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</si>
  <si>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</si>
  <si>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</si>
  <si>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</si>
  <si>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 03 S8041</t>
  </si>
  <si>
    <t>05 1 03 78050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</si>
  <si>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</si>
  <si>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</si>
  <si>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</si>
  <si>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</si>
  <si>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</si>
  <si>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</si>
  <si>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</si>
  <si>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</si>
  <si>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</si>
  <si>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</si>
  <si>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</si>
  <si>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</si>
  <si>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</si>
  <si>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6.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</si>
  <si>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</si>
  <si>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</si>
  <si>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</si>
  <si>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</si>
  <si>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06 1 02 00000</t>
  </si>
  <si>
    <t>06 1 02 78540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</si>
  <si>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</si>
  <si>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</si>
  <si>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</si>
  <si>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</si>
  <si>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</si>
  <si>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</si>
  <si>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</si>
  <si>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</si>
  <si>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06 3 01 80070</t>
  </si>
  <si>
    <t>12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</si>
  <si>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</si>
  <si>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</si>
  <si>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</si>
  <si>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</si>
  <si>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</si>
  <si>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</si>
  <si>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</si>
  <si>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</si>
  <si>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</si>
  <si>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</si>
  <si>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</si>
  <si>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7.</t>
  </si>
  <si>
    <t>07 0 00 00000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</si>
  <si>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</si>
  <si>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</si>
  <si>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</si>
  <si>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</si>
  <si>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</si>
  <si>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</si>
  <si>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800</t>
  </si>
  <si>
    <t>8.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</si>
  <si>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</si>
  <si>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</si>
  <si>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</si>
  <si>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</si>
  <si>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</si>
  <si>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</si>
  <si>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</si>
  <si>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</si>
  <si>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</si>
  <si>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</si>
  <si>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</si>
  <si>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</si>
  <si>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</si>
  <si>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</si>
  <si>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</si>
  <si>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</si>
  <si>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</si>
  <si>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</si>
  <si>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</si>
  <si>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</si>
  <si>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</si>
  <si>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Основное мероприятие "Поддержка внутримуниципальных пассажирских перевозок"</t>
  </si>
  <si>
    <t>10 1 05 00000</t>
  </si>
  <si>
    <t>08</t>
  </si>
  <si>
    <t>11.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</si>
  <si>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</si>
  <si>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</si>
  <si>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</si>
  <si>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</si>
  <si>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</si>
  <si>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</si>
  <si>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</si>
  <si>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</si>
  <si>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02 2 02 L3040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</si>
  <si>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</si>
  <si>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2024 год</t>
  </si>
  <si>
    <t>02 2 02 53030</t>
  </si>
  <si>
    <t>02 7 02 S8790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</si>
  <si>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</si>
  <si>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</t>
  </si>
  <si>
    <t>200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</si>
  <si>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</si>
  <si>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</si>
  <si>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</si>
  <si>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</si>
  <si>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</si>
  <si>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</si>
  <si>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«Реформирование и модернизация системы теплоснабжения»</t>
  </si>
  <si>
    <t>03 3 01 00000</t>
  </si>
  <si>
    <t>04 0 03 78140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</si>
  <si>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</si>
  <si>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</si>
  <si>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9.</t>
  </si>
  <si>
    <t>09 0 00 00000</t>
  </si>
  <si>
    <t>2025 год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</si>
  <si>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</si>
  <si>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</si>
  <si>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03 3 01 S9120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</si>
  <si>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</si>
  <si>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10 1 05 S9260</t>
  </si>
  <si>
    <t>02 7 02 00000</t>
  </si>
  <si>
    <t>02 7 00 00000</t>
  </si>
  <si>
    <t>02 7 01 00000</t>
  </si>
  <si>
    <t>02 7 01 80180</t>
  </si>
  <si>
    <t>02 7 02 80590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</si>
  <si>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</si>
  <si>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</si>
  <si>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</si>
  <si>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</si>
  <si>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 </t>
  </si>
  <si>
    <t>02 2 EВ 51790</t>
  </si>
  <si>
    <t>Основное мероприятие "Развитие подотрасли животноводство"</t>
  </si>
  <si>
    <t xml:space="preserve"> 09 0 02 00000</t>
  </si>
  <si>
    <t>09 0 02 80750</t>
  </si>
  <si>
    <t>09 0 03 80750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</si>
  <si>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</si>
  <si>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500</t>
  </si>
  <si>
    <t>Муниципальная программа "Муниципальное управление 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</si>
  <si>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</si>
  <si>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</si>
  <si>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</si>
  <si>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</si>
  <si>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</si>
  <si>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</si>
  <si>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</si>
  <si>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</si>
  <si>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"(Иные бюджетные ассигнования)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</si>
  <si>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"  (Предоставление субсидий бюджетным, автономным учреждениям и иным некоммерческим организациям)</t>
  </si>
  <si>
    <t xml:space="preserve"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</si>
  <si>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</si>
  <si>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</si>
  <si>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</si>
  <si>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</si>
  <si>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</si>
  <si>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</si>
  <si>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</si>
  <si>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</si>
  <si>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</si>
  <si>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</si>
  <si>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</si>
  <si>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</si>
  <si>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</si>
  <si>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</si>
  <si>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</si>
  <si>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</si>
  <si>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</si>
  <si>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</si>
  <si>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</si>
  <si>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</si>
  <si>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</si>
  <si>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</si>
  <si>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</si>
  <si>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</si>
  <si>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</si>
  <si>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</si>
  <si>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</si>
  <si>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</si>
  <si>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</si>
  <si>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</si>
  <si>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муниципальными финансами" .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</si>
  <si>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</si>
  <si>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</si>
  <si>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</si>
  <si>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</si>
  <si>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 xml:space="preserve">Муниципальная программа  "Экономическое развитие Хохольского муниципального района" 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</si>
  <si>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(Иные бюджетные ассигнования)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</si>
  <si>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</si>
  <si>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</si>
  <si>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</si>
  <si>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</si>
  <si>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</si>
  <si>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</si>
  <si>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</si>
  <si>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</si>
  <si>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</si>
  <si>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</si>
  <si>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</si>
  <si>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</si>
  <si>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</si>
  <si>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</si>
  <si>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</si>
  <si>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</si>
  <si>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</si>
  <si>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</si>
  <si>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</si>
  <si>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 2 02 S8130</t>
  </si>
  <si>
    <t>02 2 02 S8940</t>
  </si>
  <si>
    <t xml:space="preserve">Приложение 6
к решению Совета народных депутатов
Хохольского муниципального района 
«О районном  бюджете на 2024 год и плановый
 период 2025 и 2026 годов" 
№        _  от         декабря 2023 г.  
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</si>
  <si>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2024 год и на плановый период 2025 и 2026 годов</t>
  </si>
  <si>
    <t>2026 год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</si>
  <si>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</si>
  <si>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</si>
  <si>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Муниципальная программа "Развитие образования, молодежной политики и спорта в Хохольском муниципальном районе годы"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</si>
  <si>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</si>
  <si>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</si>
  <si>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</si>
  <si>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</si>
  <si>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@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</si>
  <si>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</si>
  <si>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</si>
  <si>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02 2 02 S8810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</si>
  <si>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</si>
  <si>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02  2 02 S8810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</si>
  <si>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</si>
  <si>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</si>
  <si>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Расходы по реализации мероприятий по ремонту обьктов теплоэнергетического хозяйства  (Межбюджетные трансферты)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</si>
  <si>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</si>
  <si>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</si>
  <si>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</si>
  <si>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Ликвидация мест несанкционированного размещения отходов  (Межбюджетные трансферты)</t>
  </si>
  <si>
    <t>06 3 02 80050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</si>
  <si>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</si>
  <si>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</si>
  <si>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</t>
  </si>
  <si>
    <t>Расходы на профилактику правонарушений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</si>
  <si>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</si>
  <si>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</si>
  <si>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11 0 03 55190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</si>
  <si>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</si>
  <si>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</si>
  <si>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</si>
  <si>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</si>
  <si>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</si>
  <si>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" (Закупка товаров, работ и услуг для государственных (муниципальных) нужд)</t>
  </si>
  <si>
    <t>01 1 01 80540</t>
  </si>
  <si>
    <t>Основное мероприятие «Организационно-правовое обеспечение деятельности администрации района»</t>
  </si>
  <si>
    <t>01 1 02 00000</t>
  </si>
  <si>
    <t>01 2 01 90011</t>
  </si>
  <si>
    <t>01 2 01 90012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</si>
  <si>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</si>
  <si>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</si>
  <si>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</si>
  <si>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</si>
  <si>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</si>
  <si>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</si>
  <si>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</si>
  <si>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</si>
  <si>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" (Межбюджетные трансферты)</t>
  </si>
  <si>
    <t>01 2 03 80650</t>
  </si>
  <si>
    <t>14</t>
  </si>
  <si>
    <t>01 3 01 79180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</si>
  <si>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</si>
  <si>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 (Закупка товаров, работ и услуг для государственных (муниципальных) нужд)</t>
  </si>
  <si>
    <t>01 3 03 80540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</si>
  <si>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2023-2028 гг." (Социальное обеспечение и иные выплаты населению)</t>
  </si>
  <si>
    <t>01 3 03 80160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</si>
  <si>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</si>
  <si>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</si>
  <si>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"  (Закупка товаров, работ и услуг для государственных (муниципальных) нужд)</t>
  </si>
  <si>
    <t>01 3 05 80400</t>
  </si>
  <si>
    <t>Основное мероприятие "Формирование общего и запасного списка кандидатов в присяжные заседатели Хохольского районного суда"</t>
  </si>
  <si>
    <t>01 3 06 00000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</si>
  <si>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</si>
  <si>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01 3 06 51200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</si>
  <si>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</si>
  <si>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</si>
  <si>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" (Межбюджетные трансферты)</t>
  </si>
  <si>
    <t>01 3 07 78380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</si>
  <si>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</si>
  <si>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</si>
  <si>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</si>
  <si>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</si>
  <si>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</si>
  <si>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</si>
  <si>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</si>
  <si>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</si>
  <si>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</si>
  <si>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02 1 02 78190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</si>
  <si>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</si>
  <si>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</si>
  <si>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</si>
  <si>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02 1 02 78220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</si>
  <si>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</si>
  <si>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</si>
  <si>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</si>
  <si>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</si>
  <si>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</si>
  <si>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</si>
  <si>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</si>
  <si>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</si>
  <si>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02 2 02 L7500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</si>
  <si>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(Региональный проект "Успех каждого ребенка")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</si>
  <si>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02 2 E2 50980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</si>
  <si>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</si>
  <si>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</si>
  <si>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</si>
  <si>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</si>
  <si>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</si>
  <si>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 спортивной инфраструктуры спортивно-технологическим 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</si>
  <si>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</si>
  <si>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</si>
  <si>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</si>
  <si>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(Закупка товаров, работ и услуг для государственных (муниципальных) нужд)</t>
  </si>
  <si>
    <t>02 2 02 S9620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</si>
  <si>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</si>
  <si>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S8750</t>
  </si>
  <si>
    <t>Расходы на капитальные вложений в объекты образования</t>
  </si>
  <si>
    <t>02 2 02 S9720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</si>
  <si>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</si>
  <si>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Софинансирование капитальных вложений в объекты муниципальной собственности КПМ "Развитие и модернизация общего образования" (Предоставление субсидий бюджетным, автономным учреждениям и иным некоммерческим организациям)</t>
  </si>
  <si>
    <t>02 2 02 S8100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</si>
  <si>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</si>
  <si>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</si>
  <si>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</si>
  <si>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</si>
  <si>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</si>
  <si>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</si>
  <si>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</si>
  <si>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</si>
  <si>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</si>
  <si>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</si>
  <si>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</si>
  <si>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</si>
  <si>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</si>
  <si>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</si>
  <si>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</si>
  <si>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</si>
  <si>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02 6 03 00000</t>
  </si>
  <si>
    <t>Софинансирование капитальных вложений в объекты муниципальной собственности КПМ "Стимулирование развития жилищного строительства в ВО"</t>
  </si>
  <si>
    <t>03 1 01 78100</t>
  </si>
  <si>
    <t>400</t>
  </si>
  <si>
    <t>Субсидии на реализацию мероприятий по обеспечению жильем молодых семей(Социальное обеспечение и иные выплаты населению)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</si>
  <si>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</si>
  <si>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</si>
  <si>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</si>
  <si>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03 1 02 S9770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</si>
  <si>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</si>
  <si>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</si>
  <si>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</si>
  <si>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</si>
  <si>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</si>
  <si>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</si>
  <si>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</si>
  <si>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 xml:space="preserve">Субсидии на проведение комплексных кадастровых работ </t>
  </si>
  <si>
    <t>03 2 02 L5110</t>
  </si>
  <si>
    <t>Основное мероприятие «Приобретение коммунальной техники»</t>
  </si>
  <si>
    <t>03 3 02 00000</t>
  </si>
  <si>
    <t>Расходы на капитальные вложения в объекты коммунальной инфраструктуры  (Закупка товаров, работ и услуг для государственных (муниципальных) нужд)</t>
  </si>
  <si>
    <t>3 3 02 S9780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</si>
  <si>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</si>
  <si>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</si>
  <si>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</si>
  <si>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</si>
  <si>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</si>
  <si>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</si>
  <si>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</si>
  <si>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</si>
  <si>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</si>
  <si>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</si>
  <si>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Расходы на модернизацию уличного освещения (Межбюджетные трансферты)</t>
  </si>
  <si>
    <t>Расходы на уличное освещение  (Межбюджетные трансферты)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</si>
  <si>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</si>
  <si>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</si>
  <si>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" (Межбюджетные трансферты)</t>
  </si>
  <si>
    <t>05 1 03 S8043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</si>
  <si>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</si>
  <si>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</si>
  <si>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</si>
  <si>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</si>
  <si>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 (Обслуживание государственного (муниципального) долга)</t>
  </si>
  <si>
    <t>05 1 04 80190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</si>
  <si>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</si>
  <si>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</si>
  <si>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Основное мероприятие "Финансовое обеспечение выполнения других расходных обязательств"</t>
  </si>
  <si>
    <t>05 3 02 00000</t>
  </si>
  <si>
    <t>05 3 02 90015</t>
  </si>
  <si>
    <t>05 3 02 90013</t>
  </si>
  <si>
    <t>Основное мероприятие "Развитие подотрасли растениеводства"</t>
  </si>
  <si>
    <t>06 1 01 00000</t>
  </si>
  <si>
    <t>Основное мероприятие "Поддержка малых форм хозяйствования"</t>
  </si>
  <si>
    <t>06 1 03 00000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</si>
  <si>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</si>
  <si>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</si>
  <si>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</si>
  <si>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06 2 01 L5760</t>
  </si>
  <si>
    <t>Основное мероприятие «Создание и развитие инфраструктуры на сельских территориях»</t>
  </si>
  <si>
    <t>06 2 02 00000</t>
  </si>
  <si>
    <t xml:space="preserve"> 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</si>
  <si>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06 2 02 S8000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</si>
  <si>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</si>
  <si>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</si>
  <si>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</si>
  <si>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</si>
  <si>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</si>
  <si>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</si>
  <si>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</si>
  <si>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</si>
  <si>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06 3 01 80040</t>
  </si>
  <si>
    <t>Проведение комплексных кадастровых работ (Закупка товаров, работ и услуг для государственных (муниципальных) нужд)</t>
  </si>
  <si>
    <t>06301L5110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</si>
  <si>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</si>
  <si>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06 3 02 S9340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</si>
  <si>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</si>
  <si>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</si>
  <si>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</si>
  <si>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</si>
  <si>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</si>
  <si>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</si>
  <si>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</si>
  <si>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</si>
  <si>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</si>
  <si>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</si>
  <si>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</si>
  <si>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</si>
  <si>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</si>
  <si>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</si>
  <si>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</si>
  <si>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</si>
  <si>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</si>
  <si>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</si>
  <si>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</si>
  <si>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</si>
  <si>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</si>
  <si>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</si>
  <si>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</si>
  <si>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</si>
  <si>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</si>
  <si>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</si>
  <si>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</si>
  <si>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</si>
  <si>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</si>
  <si>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</si>
  <si>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</si>
  <si>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</si>
  <si>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</si>
  <si>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</si>
  <si>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</si>
  <si>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</si>
  <si>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</si>
  <si>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</si>
  <si>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</si>
  <si>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</si>
  <si>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</si>
  <si>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</si>
  <si>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Расходы на обеспечение деятельности учреждений (Межбюджетные трансферты)</t>
  </si>
  <si>
    <t>11  0 01 80590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</si>
  <si>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</si>
  <si>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</si>
  <si>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</si>
  <si>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</si>
  <si>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</t>
  </si>
  <si>
    <t>11 0 A1 Д5130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</si>
  <si>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</si>
  <si>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</si>
  <si>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</si>
  <si>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</si>
  <si>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</si>
  <si>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</si>
  <si>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</si>
  <si>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</si>
  <si>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</si>
  <si>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</si>
  <si>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</si>
  <si>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</si>
  <si>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</si>
  <si>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 xml:space="preserve"> Расходы  на противодействие терроризму и экстремизму»</t>
  </si>
  <si>
    <t>Основное мероприятие «Противодействие терроризму и экстремизму»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</si>
</sst>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color rgb="FF000000"/>
      <name val="Arial Cyr"/>
    </font>
    <font>
      <sz val="12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2">
      <alignment horizontal="left" vertical="top" wrapText="1"/>
    </xf>
  </cellStyleXfs>
  <cellXfs count="60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49" fontId="9" fillId="2" borderId="1" xfId="1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0" fillId="0" borderId="1" xfId="0" applyBorder="1"/>
    <xf numFmtId="164" fontId="9" fillId="0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wrapText="1"/>
    </xf>
    <xf numFmtId="4" fontId="9" fillId="0" borderId="1" xfId="1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8" fillId="0" borderId="0" xfId="0" applyFont="1" applyFill="1" applyBorder="1" applyAlignment="1">
      <alignment horizontal="center" wrapText="1"/>
    </xf>
    <xf numFmtId="0" fontId="0" fillId="0" borderId="0" xfId="0" applyBorder="1"/>
    <xf numFmtId="0" fontId="8" fillId="0" borderId="0" xfId="0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1" applyNumberFormat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wrapText="1"/>
    </xf>
    <xf numFmtId="0" fontId="3" fillId="0" borderId="1" xfId="0" applyFont="1" applyFill="1" applyBorder="1"/>
    <xf numFmtId="49" fontId="8" fillId="0" borderId="1" xfId="1" applyNumberFormat="1" applyFont="1" applyFill="1" applyBorder="1" applyAlignment="1">
      <alignment horizontal="center" wrapText="1"/>
    </xf>
    <xf numFmtId="0" fontId="0" fillId="0" borderId="1" xfId="0" applyFill="1" applyBorder="1"/>
    <xf numFmtId="0" fontId="9" fillId="0" borderId="1" xfId="0" applyNumberFormat="1" applyFont="1" applyFill="1" applyBorder="1" applyAlignment="1">
      <alignment wrapText="1"/>
    </xf>
    <xf numFmtId="0" fontId="9" fillId="0" borderId="1" xfId="2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/>
    <xf numFmtId="11" fontId="9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5" fillId="0" borderId="1" xfId="0" applyFont="1" applyFill="1" applyBorder="1"/>
    <xf numFmtId="164" fontId="10" fillId="0" borderId="1" xfId="0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/>
    <xf numFmtId="49" fontId="11" fillId="0" borderId="1" xfId="0" applyNumberFormat="1" applyFont="1" applyFill="1" applyBorder="1" applyAlignment="1">
      <alignment horizontal="right"/>
    </xf>
    <xf numFmtId="0" fontId="13" fillId="0" borderId="1" xfId="3" applyNumberFormat="1" applyFont="1" applyFill="1" applyBorder="1" applyProtection="1">
      <alignment horizontal="left" vertical="top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&#1085;&#1080;&#1082;/&#1056;&#1072;&#1079;&#1088;&#1072;&#1073;&#1086;&#1090;&#1082;&#1072;%20&#1073;&#1102;&#1076;&#1078;&#1077;&#1090;&#1072;%20&#1085;&#1072;%202024-2026&#1075;/&#1055;&#1056;&#1054;&#1045;&#1050;&#1058;%20&#1073;&#1102;&#1076;&#1078;&#1077;&#1090;&#1072;%20&#1085;&#1072;%202024-2026%20&#1075;.%20-%202024%20&#1088;&#1077;&#1079;&#1072;&#108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переданные от поселений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2">
          <cell r="FZ52">
            <v>0</v>
          </cell>
        </row>
      </sheetData>
      <sheetData sheetId="1">
        <row r="9">
          <cell r="D9">
            <v>2864</v>
          </cell>
        </row>
        <row r="11">
          <cell r="D11">
            <v>2128.1999999999998</v>
          </cell>
          <cell r="FZ11">
            <v>2173.1999999999998</v>
          </cell>
        </row>
        <row r="12">
          <cell r="D12">
            <v>579</v>
          </cell>
          <cell r="FZ12">
            <v>599</v>
          </cell>
        </row>
        <row r="14">
          <cell r="D14">
            <v>25864.799999999999</v>
          </cell>
          <cell r="CY14">
            <v>0</v>
          </cell>
          <cell r="FZ14">
            <v>28083.8</v>
          </cell>
        </row>
        <row r="16">
          <cell r="D16">
            <v>1189.5</v>
          </cell>
          <cell r="FZ16">
            <v>1254.5</v>
          </cell>
        </row>
        <row r="17">
          <cell r="D17">
            <v>570</v>
          </cell>
          <cell r="FZ17">
            <v>642.5</v>
          </cell>
        </row>
        <row r="19">
          <cell r="FZ19">
            <v>61</v>
          </cell>
        </row>
        <row r="21">
          <cell r="D21">
            <v>10401.5</v>
          </cell>
          <cell r="CX21">
            <v>0</v>
          </cell>
          <cell r="FZ21">
            <v>12281.65</v>
          </cell>
        </row>
        <row r="22">
          <cell r="D22">
            <v>593.29999999999995</v>
          </cell>
          <cell r="FZ22">
            <v>593.29999999999995</v>
          </cell>
        </row>
        <row r="23">
          <cell r="FZ23">
            <v>0</v>
          </cell>
        </row>
        <row r="24">
          <cell r="DO24">
            <v>4000</v>
          </cell>
          <cell r="DP24">
            <v>550</v>
          </cell>
        </row>
        <row r="29">
          <cell r="D29">
            <v>511</v>
          </cell>
          <cell r="FZ29">
            <v>511</v>
          </cell>
        </row>
        <row r="30">
          <cell r="D30">
            <v>1510.5</v>
          </cell>
          <cell r="FZ30">
            <v>1679</v>
          </cell>
        </row>
        <row r="31">
          <cell r="D31">
            <v>532</v>
          </cell>
          <cell r="FZ31">
            <v>532</v>
          </cell>
        </row>
        <row r="32">
          <cell r="D32">
            <v>542</v>
          </cell>
          <cell r="FZ32">
            <v>542</v>
          </cell>
        </row>
        <row r="33">
          <cell r="FZ33">
            <v>0</v>
          </cell>
        </row>
        <row r="36">
          <cell r="CI36">
            <v>44.169370000000001</v>
          </cell>
          <cell r="CJ36">
            <v>44.169370000000001</v>
          </cell>
          <cell r="FZ36">
            <v>1268.46937</v>
          </cell>
        </row>
        <row r="38">
          <cell r="D38">
            <v>16183.1</v>
          </cell>
          <cell r="CY38">
            <v>88</v>
          </cell>
          <cell r="FZ38">
            <v>20833.400000000001</v>
          </cell>
        </row>
        <row r="39">
          <cell r="FZ39">
            <v>0</v>
          </cell>
        </row>
        <row r="40">
          <cell r="FZ40">
            <v>3000</v>
          </cell>
        </row>
        <row r="41">
          <cell r="D41">
            <v>10286.200000000001</v>
          </cell>
          <cell r="FZ41">
            <v>10611.2</v>
          </cell>
        </row>
        <row r="42">
          <cell r="D42">
            <v>501</v>
          </cell>
          <cell r="FZ42">
            <v>521</v>
          </cell>
        </row>
      </sheetData>
      <sheetData sheetId="2">
        <row r="8">
          <cell r="D8">
            <v>4467.3999999999996</v>
          </cell>
          <cell r="CY8">
            <v>3</v>
          </cell>
          <cell r="FZ8">
            <v>4790</v>
          </cell>
        </row>
        <row r="10">
          <cell r="FZ10">
            <v>240</v>
          </cell>
        </row>
      </sheetData>
      <sheetData sheetId="3">
        <row r="8">
          <cell r="FZ8">
            <v>0</v>
          </cell>
        </row>
        <row r="11">
          <cell r="D11">
            <v>6916.9</v>
          </cell>
          <cell r="CY11">
            <v>0</v>
          </cell>
          <cell r="FZ11">
            <v>7944.4</v>
          </cell>
        </row>
        <row r="12">
          <cell r="FZ12">
            <v>773.3</v>
          </cell>
        </row>
        <row r="14">
          <cell r="FZ14">
            <v>5232.5742</v>
          </cell>
        </row>
        <row r="16">
          <cell r="Q16">
            <v>6669.6</v>
          </cell>
          <cell r="CI16">
            <v>150.5</v>
          </cell>
        </row>
        <row r="20">
          <cell r="AT20">
            <v>14567</v>
          </cell>
          <cell r="CI20">
            <v>10000</v>
          </cell>
        </row>
        <row r="21">
          <cell r="FZ21">
            <v>80563.899999999994</v>
          </cell>
        </row>
        <row r="26">
          <cell r="FZ26">
            <v>6000</v>
          </cell>
        </row>
        <row r="27">
          <cell r="FZ27">
            <v>1050</v>
          </cell>
        </row>
        <row r="28">
          <cell r="FZ28">
            <v>150</v>
          </cell>
        </row>
        <row r="42">
          <cell r="FZ42">
            <v>0</v>
          </cell>
        </row>
      </sheetData>
      <sheetData sheetId="4">
        <row r="8">
          <cell r="FZ8">
            <v>4342.9399999999996</v>
          </cell>
        </row>
        <row r="10">
          <cell r="FZ10">
            <v>235</v>
          </cell>
        </row>
        <row r="11">
          <cell r="FZ11">
            <v>0</v>
          </cell>
        </row>
        <row r="12">
          <cell r="FZ12">
            <v>135</v>
          </cell>
        </row>
        <row r="15">
          <cell r="FZ15">
            <v>2625.9</v>
          </cell>
        </row>
        <row r="16">
          <cell r="FZ16">
            <v>1742.76045</v>
          </cell>
        </row>
        <row r="19">
          <cell r="FZ19">
            <v>0</v>
          </cell>
        </row>
        <row r="20">
          <cell r="FZ20">
            <v>26359.1</v>
          </cell>
        </row>
        <row r="32">
          <cell r="FZ32">
            <v>3845.6</v>
          </cell>
        </row>
      </sheetData>
      <sheetData sheetId="5">
        <row r="10">
          <cell r="CY10">
            <v>63.8</v>
          </cell>
        </row>
        <row r="11">
          <cell r="D11">
            <v>6264.7</v>
          </cell>
          <cell r="CY11">
            <v>63.8</v>
          </cell>
          <cell r="FZ11">
            <v>9429.6</v>
          </cell>
        </row>
        <row r="12">
          <cell r="D12">
            <v>9999.4000000000015</v>
          </cell>
          <cell r="FZ12">
            <v>10208.600000000002</v>
          </cell>
        </row>
        <row r="13">
          <cell r="D13">
            <v>0</v>
          </cell>
          <cell r="CY13">
            <v>0</v>
          </cell>
          <cell r="FZ13">
            <v>2198.6999999999998</v>
          </cell>
        </row>
        <row r="15">
          <cell r="FZ15">
            <v>280</v>
          </cell>
        </row>
        <row r="17">
          <cell r="FZ17">
            <v>33800.899999999994</v>
          </cell>
        </row>
        <row r="18">
          <cell r="FZ18">
            <v>44554.5</v>
          </cell>
        </row>
        <row r="21">
          <cell r="FZ21">
            <v>250</v>
          </cell>
        </row>
        <row r="25">
          <cell r="D25">
            <v>1212.5526</v>
          </cell>
          <cell r="CI25">
            <v>0</v>
          </cell>
          <cell r="CJ25">
            <v>0</v>
          </cell>
          <cell r="CY25">
            <v>924.4</v>
          </cell>
          <cell r="FZ25">
            <v>17300.460449999999</v>
          </cell>
        </row>
        <row r="27">
          <cell r="D27">
            <v>70809.3</v>
          </cell>
          <cell r="CI27">
            <v>0</v>
          </cell>
          <cell r="FZ27">
            <v>73179.100000000006</v>
          </cell>
        </row>
        <row r="28">
          <cell r="D28">
            <v>5338.2</v>
          </cell>
          <cell r="CY28">
            <v>0</v>
          </cell>
          <cell r="FZ28">
            <v>5469.2</v>
          </cell>
        </row>
        <row r="29">
          <cell r="FZ29">
            <v>4296.6599999999989</v>
          </cell>
        </row>
        <row r="30">
          <cell r="D30">
            <v>0</v>
          </cell>
          <cell r="CY30">
            <v>0</v>
          </cell>
          <cell r="FZ30">
            <v>1173.3</v>
          </cell>
        </row>
        <row r="31">
          <cell r="FZ31">
            <v>342</v>
          </cell>
        </row>
        <row r="32">
          <cell r="FZ32">
            <v>2692.69283</v>
          </cell>
        </row>
        <row r="35">
          <cell r="FZ35">
            <v>0</v>
          </cell>
        </row>
        <row r="38">
          <cell r="FZ38">
            <v>0</v>
          </cell>
        </row>
        <row r="40">
          <cell r="FZ40">
            <v>2300</v>
          </cell>
        </row>
        <row r="41">
          <cell r="FZ41">
            <v>375</v>
          </cell>
        </row>
        <row r="43">
          <cell r="FZ43">
            <v>41201.635350000004</v>
          </cell>
        </row>
        <row r="45">
          <cell r="FZ45">
            <v>165303.29999999999</v>
          </cell>
        </row>
        <row r="46">
          <cell r="FZ46">
            <v>1136.7</v>
          </cell>
        </row>
        <row r="47">
          <cell r="FZ47">
            <v>7890.14</v>
          </cell>
        </row>
        <row r="49">
          <cell r="FZ49">
            <v>1208</v>
          </cell>
        </row>
        <row r="50">
          <cell r="FZ50">
            <v>9898.4071599999988</v>
          </cell>
        </row>
        <row r="51">
          <cell r="FZ51">
            <v>0</v>
          </cell>
        </row>
        <row r="53">
          <cell r="FZ53">
            <v>0</v>
          </cell>
        </row>
        <row r="55">
          <cell r="FZ55">
            <v>0</v>
          </cell>
        </row>
        <row r="56">
          <cell r="FZ56">
            <v>0</v>
          </cell>
        </row>
        <row r="58">
          <cell r="FZ58">
            <v>0</v>
          </cell>
        </row>
        <row r="59">
          <cell r="FZ59">
            <v>600</v>
          </cell>
        </row>
        <row r="63">
          <cell r="D63">
            <v>16027.500000000002</v>
          </cell>
          <cell r="CY63">
            <v>12</v>
          </cell>
          <cell r="DJ63">
            <v>10</v>
          </cell>
          <cell r="DK63">
            <v>10</v>
          </cell>
          <cell r="FZ63">
            <v>17613.800000000003</v>
          </cell>
        </row>
        <row r="68">
          <cell r="FZ68">
            <v>22812.848000000002</v>
          </cell>
        </row>
        <row r="70">
          <cell r="FZ70">
            <v>0</v>
          </cell>
        </row>
        <row r="72">
          <cell r="FZ72">
            <v>0</v>
          </cell>
        </row>
        <row r="77">
          <cell r="FZ77">
            <v>0</v>
          </cell>
        </row>
        <row r="79">
          <cell r="FZ79">
            <v>0</v>
          </cell>
        </row>
        <row r="81">
          <cell r="FZ81">
            <v>310</v>
          </cell>
        </row>
        <row r="82">
          <cell r="FZ82">
            <v>70</v>
          </cell>
        </row>
        <row r="83">
          <cell r="FZ83">
            <v>670.9</v>
          </cell>
        </row>
        <row r="84">
          <cell r="FZ84">
            <v>5813.5</v>
          </cell>
        </row>
        <row r="85">
          <cell r="FZ85">
            <v>458</v>
          </cell>
        </row>
        <row r="87">
          <cell r="D87">
            <v>4292.6000000000004</v>
          </cell>
          <cell r="CY87">
            <v>0</v>
          </cell>
          <cell r="FZ87">
            <v>4832.2000000000007</v>
          </cell>
        </row>
        <row r="88">
          <cell r="FZ88">
            <v>400</v>
          </cell>
        </row>
        <row r="89">
          <cell r="D89">
            <v>11956.916999999999</v>
          </cell>
          <cell r="CY89">
            <v>0</v>
          </cell>
          <cell r="FZ89">
            <v>13520.417000000001</v>
          </cell>
        </row>
        <row r="90">
          <cell r="D90">
            <v>3824.8853999999997</v>
          </cell>
          <cell r="CY90">
            <v>0</v>
          </cell>
          <cell r="FZ90">
            <v>3902.3334</v>
          </cell>
        </row>
        <row r="91">
          <cell r="FZ91">
            <v>0</v>
          </cell>
        </row>
        <row r="92">
          <cell r="FZ92">
            <v>797.15799000000004</v>
          </cell>
        </row>
        <row r="93">
          <cell r="FZ93">
            <v>0</v>
          </cell>
        </row>
        <row r="112">
          <cell r="FZ112">
            <v>100</v>
          </cell>
        </row>
        <row r="118">
          <cell r="FZ118">
            <v>603014.39999999991</v>
          </cell>
        </row>
        <row r="154">
          <cell r="CM154">
            <v>45</v>
          </cell>
        </row>
        <row r="185">
          <cell r="FZ185">
            <v>0</v>
          </cell>
        </row>
      </sheetData>
      <sheetData sheetId="6">
        <row r="9">
          <cell r="FZ9">
            <v>45573.9</v>
          </cell>
        </row>
        <row r="12">
          <cell r="FZ12">
            <v>0</v>
          </cell>
        </row>
        <row r="15">
          <cell r="D15">
            <v>12050.8</v>
          </cell>
          <cell r="CX15">
            <v>0</v>
          </cell>
          <cell r="FZ15">
            <v>12619.8</v>
          </cell>
        </row>
        <row r="17">
          <cell r="FZ17">
            <v>0</v>
          </cell>
        </row>
        <row r="18">
          <cell r="FZ18">
            <v>0</v>
          </cell>
        </row>
        <row r="19">
          <cell r="FZ19">
            <v>114.8466</v>
          </cell>
        </row>
        <row r="21">
          <cell r="FZ21">
            <v>4700</v>
          </cell>
        </row>
        <row r="22">
          <cell r="FZ22">
            <v>0</v>
          </cell>
        </row>
        <row r="23">
          <cell r="FZ23">
            <v>0</v>
          </cell>
        </row>
        <row r="33">
          <cell r="FZ33">
            <v>1279.07</v>
          </cell>
        </row>
      </sheetData>
      <sheetData sheetId="7">
        <row r="8">
          <cell r="CQ8">
            <v>525</v>
          </cell>
          <cell r="CU8">
            <v>7776</v>
          </cell>
        </row>
        <row r="10">
          <cell r="CT10">
            <v>0</v>
          </cell>
        </row>
        <row r="13">
          <cell r="FZ13">
            <v>3974.04</v>
          </cell>
        </row>
        <row r="18">
          <cell r="FZ18">
            <v>0</v>
          </cell>
        </row>
        <row r="19">
          <cell r="FZ19">
            <v>0</v>
          </cell>
        </row>
        <row r="20">
          <cell r="FZ20">
            <v>0</v>
          </cell>
        </row>
        <row r="21">
          <cell r="FZ21">
            <v>0</v>
          </cell>
        </row>
        <row r="22">
          <cell r="FZ22">
            <v>0</v>
          </cell>
        </row>
        <row r="23">
          <cell r="FZ23">
            <v>10525</v>
          </cell>
        </row>
        <row r="24">
          <cell r="FZ24">
            <v>0</v>
          </cell>
        </row>
        <row r="25">
          <cell r="FZ25">
            <v>0</v>
          </cell>
        </row>
        <row r="26">
          <cell r="FZ26">
            <v>675.3</v>
          </cell>
        </row>
        <row r="28">
          <cell r="FZ28">
            <v>1172.8</v>
          </cell>
        </row>
      </sheetData>
      <sheetData sheetId="8">
        <row r="8">
          <cell r="FZ8">
            <v>1060.3999999999999</v>
          </cell>
        </row>
        <row r="11">
          <cell r="FZ11">
            <v>36105.200000000004</v>
          </cell>
        </row>
        <row r="13">
          <cell r="FZ13">
            <v>10.4779</v>
          </cell>
        </row>
        <row r="14">
          <cell r="CN14">
            <v>688.05</v>
          </cell>
          <cell r="FZ14">
            <v>1146.75</v>
          </cell>
        </row>
        <row r="22">
          <cell r="FZ22">
            <v>0</v>
          </cell>
        </row>
      </sheetData>
      <sheetData sheetId="9"/>
      <sheetData sheetId="10">
        <row r="8">
          <cell r="CL8">
            <v>6670</v>
          </cell>
        </row>
        <row r="9">
          <cell r="CK9">
            <v>7108</v>
          </cell>
        </row>
        <row r="11">
          <cell r="CO11">
            <v>40988.400000000001</v>
          </cell>
        </row>
      </sheetData>
      <sheetData sheetId="11"/>
      <sheetData sheetId="12">
        <row r="69">
          <cell r="G69">
            <v>30</v>
          </cell>
        </row>
        <row r="71">
          <cell r="G71">
            <v>30</v>
          </cell>
        </row>
        <row r="73">
          <cell r="G73">
            <v>30</v>
          </cell>
        </row>
      </sheetData>
      <sheetData sheetId="13">
        <row r="215">
          <cell r="G215">
            <v>10286.200000000001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4"/>
  <sheetViews>
    <sheetView tabSelected="1" zoomScale="53" zoomScaleNormal="53" workbookViewId="0">
      <selection activeCell="A8" sqref="A8:I323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4.85546875" hidden="1" customWidth="1"/>
    <col min="12" max="12" width="11.42578125" bestFit="1" customWidth="1"/>
    <col min="13" max="13" width="22.5703125" customWidth="1"/>
  </cols>
  <sheetData>
    <row r="1" spans="1:11" ht="109.5" customHeight="1">
      <c r="A1" s="1"/>
      <c r="B1" s="1"/>
      <c r="C1" s="1"/>
      <c r="D1" s="1"/>
      <c r="E1" s="2"/>
      <c r="F1" s="2"/>
      <c r="G1" s="25" t="s">
        <v>322</v>
      </c>
      <c r="H1" s="25"/>
      <c r="I1" s="25"/>
    </row>
    <row r="2" spans="1:11" ht="15.75">
      <c r="A2" s="1"/>
      <c r="B2" s="1"/>
      <c r="C2" s="1"/>
      <c r="D2" s="2"/>
      <c r="E2" s="2"/>
      <c r="F2" s="2"/>
      <c r="G2" s="2"/>
      <c r="H2" s="1"/>
      <c r="I2" s="1"/>
    </row>
    <row r="3" spans="1:11" ht="84.75" customHeight="1">
      <c r="A3" s="26" t="s">
        <v>323</v>
      </c>
      <c r="B3" s="26"/>
      <c r="C3" s="26"/>
      <c r="D3" s="26"/>
      <c r="E3" s="26"/>
      <c r="F3" s="26"/>
      <c r="G3" s="26"/>
      <c r="H3" s="1"/>
      <c r="I3" s="1"/>
    </row>
    <row r="4" spans="1:11">
      <c r="A4" s="1"/>
      <c r="B4" s="1"/>
      <c r="C4" s="1"/>
      <c r="D4" s="1"/>
      <c r="E4" s="1"/>
      <c r="F4" s="1"/>
      <c r="G4" s="1"/>
      <c r="H4" s="1"/>
      <c r="I4" s="1"/>
    </row>
    <row r="5" spans="1:11">
      <c r="A5" s="1"/>
      <c r="B5" s="1"/>
      <c r="C5" s="1"/>
      <c r="D5" s="1"/>
      <c r="E5" s="1"/>
      <c r="F5" s="1"/>
      <c r="G5" s="1"/>
      <c r="H5" s="1"/>
      <c r="I5" s="1"/>
    </row>
    <row r="6" spans="1:11" ht="18.75">
      <c r="A6" s="14"/>
      <c r="B6" s="14"/>
      <c r="C6" s="14"/>
      <c r="D6" s="14"/>
      <c r="E6" s="14"/>
      <c r="F6" s="14"/>
      <c r="G6" s="14"/>
      <c r="H6" s="15"/>
      <c r="I6" s="16"/>
      <c r="J6" s="17"/>
      <c r="K6" s="17"/>
    </row>
    <row r="7" spans="1:11" ht="19.5" thickBot="1">
      <c r="H7" s="17"/>
      <c r="I7" s="18" t="s">
        <v>0</v>
      </c>
      <c r="J7" s="17"/>
      <c r="K7" s="17"/>
    </row>
    <row r="8" spans="1:11" ht="19.5" thickBot="1">
      <c r="A8" s="27" t="s">
        <v>1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8" t="s">
        <v>7</v>
      </c>
      <c r="H8" s="28" t="s">
        <v>7</v>
      </c>
      <c r="I8" s="28" t="s">
        <v>7</v>
      </c>
    </row>
    <row r="9" spans="1:11" ht="19.5" thickBot="1">
      <c r="A9" s="27"/>
      <c r="B9" s="27"/>
      <c r="C9" s="27"/>
      <c r="D9" s="27"/>
      <c r="E9" s="27"/>
      <c r="F9" s="27"/>
      <c r="G9" s="28" t="s">
        <v>210</v>
      </c>
      <c r="H9" s="28" t="s">
        <v>229</v>
      </c>
      <c r="I9" s="28" t="s">
        <v>324</v>
      </c>
    </row>
    <row r="10" spans="1:11" ht="19.5" thickBot="1">
      <c r="A10" s="29">
        <v>1</v>
      </c>
      <c r="B10" s="28">
        <v>2</v>
      </c>
      <c r="C10" s="29">
        <v>3</v>
      </c>
      <c r="D10" s="28">
        <v>4</v>
      </c>
      <c r="E10" s="29">
        <v>5</v>
      </c>
      <c r="F10" s="28">
        <v>6</v>
      </c>
      <c r="G10" s="29">
        <v>7</v>
      </c>
      <c r="H10" s="28">
        <v>8</v>
      </c>
      <c r="I10" s="29">
        <v>9</v>
      </c>
    </row>
    <row r="11" spans="1:11" ht="21" thickBot="1">
      <c r="A11" s="30"/>
      <c r="B11" s="30" t="s">
        <v>8</v>
      </c>
      <c r="C11" s="30"/>
      <c r="D11" s="30"/>
      <c r="E11" s="30"/>
      <c r="F11" s="30"/>
      <c r="G11" s="31">
        <f>+G12+G60+G166+G185+G192+G219+G255+G266+G276+G285+G304</f>
        <v>1561538.0306999998</v>
      </c>
      <c r="H11" s="31">
        <v>873253.77176000003</v>
      </c>
      <c r="I11" s="31">
        <v>873830.81180999987</v>
      </c>
    </row>
    <row r="12" spans="1:11" ht="19.5" thickBot="1">
      <c r="A12" s="29">
        <v>1</v>
      </c>
      <c r="B12" s="32" t="s">
        <v>252</v>
      </c>
      <c r="C12" s="33" t="s">
        <v>9</v>
      </c>
      <c r="D12" s="34"/>
      <c r="E12" s="34"/>
      <c r="F12" s="34"/>
      <c r="G12" s="19">
        <f>+G13+G17+G35</f>
        <v>62819.200000000004</v>
      </c>
      <c r="H12" s="19">
        <v>58720.6</v>
      </c>
      <c r="I12" s="19">
        <v>62326.100000000006</v>
      </c>
    </row>
    <row r="13" spans="1:11" ht="38.25" hidden="1" thickBot="1">
      <c r="A13" s="29" t="s">
        <v>353</v>
      </c>
      <c r="B13" s="32" t="s">
        <v>354</v>
      </c>
      <c r="C13" s="33" t="s">
        <v>355</v>
      </c>
      <c r="D13" s="34"/>
      <c r="E13" s="34"/>
      <c r="F13" s="34"/>
      <c r="G13" s="19">
        <f>+G15</f>
        <v>0</v>
      </c>
      <c r="H13" s="19">
        <v>0</v>
      </c>
      <c r="I13" s="19"/>
    </row>
    <row r="14" spans="1:11" ht="57" hidden="1" thickBot="1">
      <c r="A14" s="29"/>
      <c r="B14" s="32" t="s">
        <v>356</v>
      </c>
      <c r="C14" s="33" t="s">
        <v>357</v>
      </c>
      <c r="D14" s="34"/>
      <c r="E14" s="34"/>
      <c r="F14" s="34"/>
      <c r="G14" s="19">
        <f>G15</f>
        <v>0</v>
      </c>
      <c r="H14" s="19">
        <v>0</v>
      </c>
      <c r="I14" s="19"/>
    </row>
    <row r="15" spans="1:11" ht="132" hidden="1" thickBot="1">
      <c r="A15" s="29"/>
      <c r="B15" s="23" t="s">
        <v>358</v>
      </c>
      <c r="C15" s="24" t="s">
        <v>359</v>
      </c>
      <c r="D15" s="24">
        <v>200</v>
      </c>
      <c r="E15" s="22" t="s">
        <v>10</v>
      </c>
      <c r="F15" s="22" t="s">
        <v>11</v>
      </c>
      <c r="G15" s="7">
        <f>'[1]ОБРАЗОВАНИЕ 07'!FZ72</f>
        <v>0</v>
      </c>
      <c r="H15" s="7">
        <v>0</v>
      </c>
      <c r="I15" s="7"/>
    </row>
    <row r="16" spans="1:11" ht="38.25" thickBot="1">
      <c r="A16" s="29"/>
      <c r="B16" s="32" t="s">
        <v>360</v>
      </c>
      <c r="C16" s="33" t="s">
        <v>361</v>
      </c>
      <c r="D16" s="34"/>
      <c r="E16" s="34"/>
      <c r="F16" s="34"/>
      <c r="G16" s="19"/>
      <c r="H16" s="19"/>
      <c r="I16" s="19"/>
    </row>
    <row r="17" spans="1:9" ht="57" thickBot="1">
      <c r="A17" s="29" t="s">
        <v>12</v>
      </c>
      <c r="B17" s="32" t="s">
        <v>13</v>
      </c>
      <c r="C17" s="35" t="s">
        <v>14</v>
      </c>
      <c r="D17" s="34"/>
      <c r="E17" s="34"/>
      <c r="F17" s="34"/>
      <c r="G17" s="19">
        <f>+G18+G32+G33</f>
        <v>3482</v>
      </c>
      <c r="H17" s="19">
        <v>1602</v>
      </c>
      <c r="I17" s="19">
        <v>1660</v>
      </c>
    </row>
    <row r="18" spans="1:9" ht="57" thickBot="1">
      <c r="A18" s="29"/>
      <c r="B18" s="32" t="s">
        <v>15</v>
      </c>
      <c r="C18" s="33" t="s">
        <v>16</v>
      </c>
      <c r="D18" s="34"/>
      <c r="E18" s="34"/>
      <c r="F18" s="34"/>
      <c r="G18" s="19">
        <f>SUM(G19:G31)</f>
        <v>3482</v>
      </c>
      <c r="H18" s="19">
        <v>1602</v>
      </c>
      <c r="I18" s="19">
        <v>1660</v>
      </c>
    </row>
    <row r="19" spans="1:9" ht="169.5" thickBot="1">
      <c r="A19" s="36"/>
      <c r="B19" s="20" t="s">
        <v>253</v>
      </c>
      <c r="C19" s="21" t="s">
        <v>362</v>
      </c>
      <c r="D19" s="24">
        <v>100</v>
      </c>
      <c r="E19" s="22" t="s">
        <v>17</v>
      </c>
      <c r="F19" s="22" t="s">
        <v>18</v>
      </c>
      <c r="G19" s="8">
        <f>'[1]УПРАВЛЕНИЕ 01'!D16</f>
        <v>1189.5</v>
      </c>
      <c r="H19" s="8">
        <v>0</v>
      </c>
      <c r="I19" s="8">
        <v>0</v>
      </c>
    </row>
    <row r="20" spans="1:9" ht="132" thickBot="1">
      <c r="A20" s="36"/>
      <c r="B20" s="20" t="s">
        <v>254</v>
      </c>
      <c r="C20" s="21" t="s">
        <v>362</v>
      </c>
      <c r="D20" s="24">
        <v>200</v>
      </c>
      <c r="E20" s="22" t="s">
        <v>17</v>
      </c>
      <c r="F20" s="22" t="s">
        <v>18</v>
      </c>
      <c r="G20" s="8">
        <f>'[1]УПРАВЛЕНИЕ 01'!FZ16-'[1]УПРАВЛЕНИЕ 01'!D16</f>
        <v>65</v>
      </c>
      <c r="H20" s="8">
        <v>0</v>
      </c>
      <c r="I20" s="8">
        <v>0</v>
      </c>
    </row>
    <row r="21" spans="1:9" ht="169.5" thickBot="1">
      <c r="A21" s="36"/>
      <c r="B21" s="20" t="s">
        <v>253</v>
      </c>
      <c r="C21" s="21" t="s">
        <v>363</v>
      </c>
      <c r="D21" s="24">
        <v>100</v>
      </c>
      <c r="E21" s="22" t="s">
        <v>17</v>
      </c>
      <c r="F21" s="22" t="s">
        <v>18</v>
      </c>
      <c r="G21" s="8">
        <f>'[1]УПРАВЛЕНИЕ 01'!D17</f>
        <v>570</v>
      </c>
      <c r="H21" s="8">
        <v>0</v>
      </c>
      <c r="I21" s="8">
        <v>0</v>
      </c>
    </row>
    <row r="22" spans="1:9" ht="132" thickBot="1">
      <c r="A22" s="36"/>
      <c r="B22" s="20" t="s">
        <v>254</v>
      </c>
      <c r="C22" s="21" t="s">
        <v>363</v>
      </c>
      <c r="D22" s="24">
        <v>200</v>
      </c>
      <c r="E22" s="22" t="s">
        <v>17</v>
      </c>
      <c r="F22" s="22" t="s">
        <v>18</v>
      </c>
      <c r="G22" s="8">
        <f>'[1]УПРАВЛЕНИЕ 01'!FZ17-'[1]УПРАВЛЕНИЕ 01'!D17</f>
        <v>72.5</v>
      </c>
      <c r="H22" s="8">
        <v>0</v>
      </c>
      <c r="I22" s="8">
        <v>0</v>
      </c>
    </row>
    <row r="23" spans="1:9" ht="19.5" hidden="1" thickBot="1">
      <c r="A23" s="36"/>
      <c r="B23" s="20"/>
      <c r="C23" s="21"/>
      <c r="D23" s="24"/>
      <c r="E23" s="22"/>
      <c r="F23" s="22"/>
      <c r="G23" s="8"/>
      <c r="H23" s="8"/>
      <c r="I23" s="8"/>
    </row>
    <row r="24" spans="1:9" ht="19.5" hidden="1" thickBot="1">
      <c r="A24" s="36"/>
      <c r="B24" s="20"/>
      <c r="C24" s="21"/>
      <c r="D24" s="24"/>
      <c r="E24" s="22"/>
      <c r="F24" s="22"/>
      <c r="G24" s="8"/>
      <c r="H24" s="8"/>
      <c r="I24" s="8"/>
    </row>
    <row r="25" spans="1:9" ht="169.5" thickBot="1">
      <c r="A25" s="36"/>
      <c r="B25" s="20" t="s">
        <v>255</v>
      </c>
      <c r="C25" s="21" t="s">
        <v>19</v>
      </c>
      <c r="D25" s="24">
        <v>100</v>
      </c>
      <c r="E25" s="22" t="s">
        <v>17</v>
      </c>
      <c r="F25" s="22" t="s">
        <v>20</v>
      </c>
      <c r="G25" s="8">
        <f>'[1]УПРАВЛЕНИЕ 01'!D29</f>
        <v>511</v>
      </c>
      <c r="H25" s="8">
        <v>516</v>
      </c>
      <c r="I25" s="8">
        <v>536</v>
      </c>
    </row>
    <row r="26" spans="1:9" ht="132" hidden="1" thickBot="1">
      <c r="A26" s="36"/>
      <c r="B26" s="20" t="s">
        <v>364</v>
      </c>
      <c r="C26" s="21" t="s">
        <v>19</v>
      </c>
      <c r="D26" s="24">
        <v>200</v>
      </c>
      <c r="E26" s="22" t="s">
        <v>17</v>
      </c>
      <c r="F26" s="22" t="s">
        <v>20</v>
      </c>
      <c r="G26" s="8">
        <f>'[1]УПРАВЛЕНИЕ 01'!FZ29-'[1]УПРАВЛЕНИЕ 01'!D29</f>
        <v>0</v>
      </c>
      <c r="H26" s="8">
        <v>0</v>
      </c>
      <c r="I26" s="8"/>
    </row>
    <row r="27" spans="1:9" ht="132" thickBot="1">
      <c r="A27" s="36"/>
      <c r="B27" s="20" t="s">
        <v>325</v>
      </c>
      <c r="C27" s="21" t="s">
        <v>326</v>
      </c>
      <c r="D27" s="21">
        <v>100</v>
      </c>
      <c r="E27" s="22" t="s">
        <v>17</v>
      </c>
      <c r="F27" s="22" t="s">
        <v>20</v>
      </c>
      <c r="G27" s="9">
        <f>'[1]УПРАВЛЕНИЕ 01'!D32</f>
        <v>542</v>
      </c>
      <c r="H27" s="9">
        <v>548</v>
      </c>
      <c r="I27" s="9">
        <v>567</v>
      </c>
    </row>
    <row r="28" spans="1:9" ht="75.75" hidden="1" thickBot="1">
      <c r="A28" s="36"/>
      <c r="B28" s="37" t="s">
        <v>365</v>
      </c>
      <c r="C28" s="21" t="s">
        <v>326</v>
      </c>
      <c r="D28" s="21">
        <v>200</v>
      </c>
      <c r="E28" s="22" t="s">
        <v>17</v>
      </c>
      <c r="F28" s="22" t="s">
        <v>20</v>
      </c>
      <c r="G28" s="9">
        <f>'[1]УПРАВЛЕНИЕ 01'!FZ32-'[1]УПРАВЛЕНИЕ 01'!D32</f>
        <v>0</v>
      </c>
      <c r="H28" s="9">
        <v>0</v>
      </c>
      <c r="I28" s="9"/>
    </row>
    <row r="29" spans="1:9" ht="188.25" thickBot="1">
      <c r="A29" s="36"/>
      <c r="B29" s="20" t="s">
        <v>256</v>
      </c>
      <c r="C29" s="21" t="s">
        <v>21</v>
      </c>
      <c r="D29" s="21">
        <v>100</v>
      </c>
      <c r="E29" s="22" t="s">
        <v>17</v>
      </c>
      <c r="F29" s="22" t="s">
        <v>20</v>
      </c>
      <c r="G29" s="9">
        <f>'[1]УПРАВЛЕНИЕ 01'!D31</f>
        <v>532</v>
      </c>
      <c r="H29" s="9">
        <v>538</v>
      </c>
      <c r="I29" s="9">
        <v>557</v>
      </c>
    </row>
    <row r="30" spans="1:9" ht="150.75" hidden="1" thickBot="1">
      <c r="A30" s="36"/>
      <c r="B30" s="20" t="s">
        <v>366</v>
      </c>
      <c r="C30" s="21" t="s">
        <v>21</v>
      </c>
      <c r="D30" s="21">
        <v>200</v>
      </c>
      <c r="E30" s="22" t="s">
        <v>17</v>
      </c>
      <c r="F30" s="22" t="s">
        <v>20</v>
      </c>
      <c r="G30" s="9">
        <f>'[1]УПРАВЛЕНИЕ 01'!FZ31-'[1]УПРАВЛЕНИЕ 01'!D31</f>
        <v>0</v>
      </c>
      <c r="H30" s="9">
        <v>0</v>
      </c>
      <c r="I30" s="9"/>
    </row>
    <row r="31" spans="1:9" ht="113.25" hidden="1" thickBot="1">
      <c r="A31" s="36"/>
      <c r="B31" s="20" t="s">
        <v>367</v>
      </c>
      <c r="C31" s="21"/>
      <c r="D31" s="21">
        <v>200</v>
      </c>
      <c r="E31" s="22" t="s">
        <v>17</v>
      </c>
      <c r="F31" s="22" t="s">
        <v>20</v>
      </c>
      <c r="G31" s="9">
        <f>'[1]УПРАВЛЕНИЕ 01'!FZ39</f>
        <v>0</v>
      </c>
      <c r="H31" s="9">
        <v>0</v>
      </c>
      <c r="I31" s="9"/>
    </row>
    <row r="32" spans="1:9" ht="57" thickBot="1">
      <c r="A32" s="29"/>
      <c r="B32" s="32" t="s">
        <v>368</v>
      </c>
      <c r="C32" s="33" t="s">
        <v>369</v>
      </c>
      <c r="D32" s="34"/>
      <c r="E32" s="34"/>
      <c r="F32" s="34"/>
      <c r="G32" s="19"/>
      <c r="H32" s="19"/>
      <c r="I32" s="19"/>
    </row>
    <row r="33" spans="1:9" ht="38.25" hidden="1" thickBot="1">
      <c r="A33" s="29"/>
      <c r="B33" s="32" t="s">
        <v>370</v>
      </c>
      <c r="C33" s="33" t="s">
        <v>371</v>
      </c>
      <c r="D33" s="34"/>
      <c r="E33" s="34"/>
      <c r="F33" s="34"/>
      <c r="G33" s="19">
        <f>+G34</f>
        <v>0</v>
      </c>
      <c r="H33" s="19">
        <v>0</v>
      </c>
      <c r="I33" s="19"/>
    </row>
    <row r="34" spans="1:9" ht="113.25" hidden="1" thickBot="1">
      <c r="A34" s="36"/>
      <c r="B34" s="20" t="s">
        <v>372</v>
      </c>
      <c r="C34" s="21" t="s">
        <v>373</v>
      </c>
      <c r="D34" s="21">
        <v>500</v>
      </c>
      <c r="E34" s="22" t="s">
        <v>374</v>
      </c>
      <c r="F34" s="22" t="s">
        <v>22</v>
      </c>
      <c r="G34" s="9">
        <f>'[1]Межбюдж.трансф. 14'!CO13</f>
        <v>0</v>
      </c>
      <c r="H34" s="9">
        <v>0</v>
      </c>
      <c r="I34" s="9"/>
    </row>
    <row r="35" spans="1:9" ht="38.25" thickBot="1">
      <c r="A35" s="29" t="s">
        <v>23</v>
      </c>
      <c r="B35" s="32" t="s">
        <v>24</v>
      </c>
      <c r="C35" s="35" t="s">
        <v>25</v>
      </c>
      <c r="D35" s="34"/>
      <c r="E35" s="34"/>
      <c r="F35" s="34"/>
      <c r="G35" s="19">
        <f>G36+G42+G45+G52+G54+G56+G58</f>
        <v>59337.200000000004</v>
      </c>
      <c r="H35" s="19">
        <v>57118.6</v>
      </c>
      <c r="I35" s="19">
        <v>60666.100000000006</v>
      </c>
    </row>
    <row r="36" spans="1:9" ht="57" thickBot="1">
      <c r="A36" s="29"/>
      <c r="B36" s="32" t="s">
        <v>26</v>
      </c>
      <c r="C36" s="33" t="s">
        <v>27</v>
      </c>
      <c r="D36" s="34"/>
      <c r="E36" s="34"/>
      <c r="F36" s="34"/>
      <c r="G36" s="19">
        <f>G38+G39+G40+G41+G37</f>
        <v>33947.800000000003</v>
      </c>
      <c r="H36" s="19">
        <v>32666</v>
      </c>
      <c r="I36" s="19">
        <v>31012.100000000002</v>
      </c>
    </row>
    <row r="37" spans="1:9" ht="75.75" thickBot="1">
      <c r="A37" s="36"/>
      <c r="B37" s="38" t="s">
        <v>244</v>
      </c>
      <c r="C37" s="24" t="s">
        <v>375</v>
      </c>
      <c r="D37" s="24">
        <v>500</v>
      </c>
      <c r="E37" s="22" t="s">
        <v>17</v>
      </c>
      <c r="F37" s="22" t="s">
        <v>18</v>
      </c>
      <c r="G37" s="8">
        <f>'[1]УПРАВЛЕНИЕ 01'!FZ40</f>
        <v>3000</v>
      </c>
      <c r="H37" s="8">
        <v>3000</v>
      </c>
      <c r="I37" s="8">
        <v>0</v>
      </c>
    </row>
    <row r="38" spans="1:9" ht="169.5" thickBot="1">
      <c r="A38" s="36"/>
      <c r="B38" s="38" t="s">
        <v>253</v>
      </c>
      <c r="C38" s="24" t="s">
        <v>28</v>
      </c>
      <c r="D38" s="24">
        <v>100</v>
      </c>
      <c r="E38" s="22" t="s">
        <v>17</v>
      </c>
      <c r="F38" s="22" t="s">
        <v>18</v>
      </c>
      <c r="G38" s="8">
        <f>'[1]УПРАВЛЕНИЕ 01'!D14</f>
        <v>25864.799999999999</v>
      </c>
      <c r="H38" s="8">
        <v>24319.599999999999</v>
      </c>
      <c r="I38" s="8">
        <v>24562.600000000002</v>
      </c>
    </row>
    <row r="39" spans="1:9" ht="132" thickBot="1">
      <c r="A39" s="36"/>
      <c r="B39" s="38" t="s">
        <v>254</v>
      </c>
      <c r="C39" s="24" t="s">
        <v>28</v>
      </c>
      <c r="D39" s="24">
        <v>200</v>
      </c>
      <c r="E39" s="22" t="s">
        <v>17</v>
      </c>
      <c r="F39" s="22" t="s">
        <v>18</v>
      </c>
      <c r="G39" s="8">
        <f>'[1]УПРАВЛЕНИЕ 01'!FZ14-'[1]УПРАВЛЕНИЕ 01'!D14-'[1]УПРАВЛЕНИЕ 01'!CY14</f>
        <v>2219</v>
      </c>
      <c r="H39" s="8">
        <v>2451.7000000000007</v>
      </c>
      <c r="I39" s="8">
        <v>2735</v>
      </c>
    </row>
    <row r="40" spans="1:9" ht="113.25" hidden="1" thickBot="1">
      <c r="A40" s="36"/>
      <c r="B40" s="38" t="s">
        <v>376</v>
      </c>
      <c r="C40" s="24" t="s">
        <v>28</v>
      </c>
      <c r="D40" s="24">
        <v>800</v>
      </c>
      <c r="E40" s="22" t="s">
        <v>17</v>
      </c>
      <c r="F40" s="22" t="s">
        <v>18</v>
      </c>
      <c r="G40" s="8">
        <f>'[1]УПРАВЛЕНИЕ 01'!CZ14+'[1]УПРАВЛЕНИЕ 01'!DA14</f>
        <v>0</v>
      </c>
      <c r="H40" s="8">
        <v>0</v>
      </c>
      <c r="I40" s="8"/>
    </row>
    <row r="41" spans="1:9" ht="150.75" thickBot="1">
      <c r="A41" s="36"/>
      <c r="B41" s="38" t="s">
        <v>257</v>
      </c>
      <c r="C41" s="24" t="s">
        <v>29</v>
      </c>
      <c r="D41" s="24">
        <v>100</v>
      </c>
      <c r="E41" s="22" t="s">
        <v>17</v>
      </c>
      <c r="F41" s="22" t="s">
        <v>30</v>
      </c>
      <c r="G41" s="8">
        <f>'[1]УПРАВЛЕНИЕ 01'!D9</f>
        <v>2864</v>
      </c>
      <c r="H41" s="8">
        <v>2894.7</v>
      </c>
      <c r="I41" s="8">
        <v>3714.5</v>
      </c>
    </row>
    <row r="42" spans="1:9" ht="57" thickBot="1">
      <c r="A42" s="29"/>
      <c r="B42" s="32" t="s">
        <v>31</v>
      </c>
      <c r="C42" s="33" t="s">
        <v>32</v>
      </c>
      <c r="D42" s="34"/>
      <c r="E42" s="34"/>
      <c r="F42" s="34"/>
      <c r="G42" s="19">
        <f>G43+G44</f>
        <v>2772.2</v>
      </c>
      <c r="H42" s="19">
        <v>3409.2</v>
      </c>
      <c r="I42" s="19">
        <v>3442.7</v>
      </c>
    </row>
    <row r="43" spans="1:9" ht="169.5" thickBot="1">
      <c r="A43" s="36"/>
      <c r="B43" s="23" t="s">
        <v>253</v>
      </c>
      <c r="C43" s="24" t="s">
        <v>33</v>
      </c>
      <c r="D43" s="22" t="s">
        <v>34</v>
      </c>
      <c r="E43" s="22" t="s">
        <v>17</v>
      </c>
      <c r="F43" s="22" t="s">
        <v>22</v>
      </c>
      <c r="G43" s="7">
        <f>'[1]УПРАВЛЕНИЕ 01'!D11+'[1]УПРАВЛЕНИЕ 01'!D12</f>
        <v>2707.2</v>
      </c>
      <c r="H43" s="7">
        <v>3344.2</v>
      </c>
      <c r="I43" s="7">
        <v>3377.7</v>
      </c>
    </row>
    <row r="44" spans="1:9" ht="132" thickBot="1">
      <c r="A44" s="36"/>
      <c r="B44" s="23" t="s">
        <v>254</v>
      </c>
      <c r="C44" s="24" t="s">
        <v>33</v>
      </c>
      <c r="D44" s="24">
        <v>200</v>
      </c>
      <c r="E44" s="22" t="s">
        <v>17</v>
      </c>
      <c r="F44" s="22" t="s">
        <v>22</v>
      </c>
      <c r="G44" s="13">
        <f>'[1]УПРАВЛЕНИЕ 01'!FZ11-'[1]УПРАВЛЕНИЕ 01'!D11+'[1]УПРАВЛЕНИЕ 01'!FZ12-'[1]УПРАВЛЕНИЕ 01'!D12</f>
        <v>65</v>
      </c>
      <c r="H44" s="7">
        <v>65</v>
      </c>
      <c r="I44" s="7">
        <v>65</v>
      </c>
    </row>
    <row r="45" spans="1:9" ht="57" thickBot="1">
      <c r="A45" s="29"/>
      <c r="B45" s="32" t="s">
        <v>35</v>
      </c>
      <c r="C45" s="33" t="s">
        <v>36</v>
      </c>
      <c r="D45" s="34"/>
      <c r="E45" s="34"/>
      <c r="F45" s="34"/>
      <c r="G45" s="19">
        <f>G46+G47+G48+G49+G50+G51</f>
        <v>21383.4</v>
      </c>
      <c r="H45" s="19">
        <v>20043.400000000001</v>
      </c>
      <c r="I45" s="19">
        <v>25131.5</v>
      </c>
    </row>
    <row r="46" spans="1:9" ht="75.75" thickBot="1">
      <c r="A46" s="36"/>
      <c r="B46" s="20" t="s">
        <v>258</v>
      </c>
      <c r="C46" s="21" t="s">
        <v>37</v>
      </c>
      <c r="D46" s="21">
        <v>800</v>
      </c>
      <c r="E46" s="22" t="s">
        <v>17</v>
      </c>
      <c r="F46" s="22" t="s">
        <v>38</v>
      </c>
      <c r="G46" s="10">
        <f>'[1]УПРАВЛЕНИЕ 01'!DP24</f>
        <v>550</v>
      </c>
      <c r="H46" s="10">
        <v>100</v>
      </c>
      <c r="I46" s="10">
        <v>100</v>
      </c>
    </row>
    <row r="47" spans="1:9" ht="132" thickBot="1">
      <c r="A47" s="36"/>
      <c r="B47" s="20" t="s">
        <v>259</v>
      </c>
      <c r="C47" s="21" t="s">
        <v>39</v>
      </c>
      <c r="D47" s="21">
        <v>100</v>
      </c>
      <c r="E47" s="22" t="s">
        <v>17</v>
      </c>
      <c r="F47" s="22" t="s">
        <v>20</v>
      </c>
      <c r="G47" s="9">
        <f>'[1]УПРАВЛЕНИЕ 01'!D38</f>
        <v>16183.1</v>
      </c>
      <c r="H47" s="9">
        <v>14487.1</v>
      </c>
      <c r="I47" s="9">
        <v>18989.8</v>
      </c>
    </row>
    <row r="48" spans="1:9" ht="94.5" thickBot="1">
      <c r="A48" s="36"/>
      <c r="B48" s="20" t="s">
        <v>260</v>
      </c>
      <c r="C48" s="21" t="s">
        <v>39</v>
      </c>
      <c r="D48" s="21">
        <v>200</v>
      </c>
      <c r="E48" s="22" t="s">
        <v>17</v>
      </c>
      <c r="F48" s="22" t="s">
        <v>20</v>
      </c>
      <c r="G48" s="9">
        <f>'[1]УПРАВЛЕНИЕ 01'!FZ38-'[1]УПРАВЛЕНИЕ 01'!D38-'[1]УПРАВЛЕНИЕ 01'!CY38</f>
        <v>4562.3000000000011</v>
      </c>
      <c r="H48" s="9">
        <v>5372.3000000000011</v>
      </c>
      <c r="I48" s="9">
        <v>5961.7000000000007</v>
      </c>
    </row>
    <row r="49" spans="1:9" ht="75.75" thickBot="1">
      <c r="A49" s="36"/>
      <c r="B49" s="20" t="s">
        <v>261</v>
      </c>
      <c r="C49" s="21" t="s">
        <v>39</v>
      </c>
      <c r="D49" s="21">
        <v>800</v>
      </c>
      <c r="E49" s="22" t="s">
        <v>17</v>
      </c>
      <c r="F49" s="22" t="s">
        <v>20</v>
      </c>
      <c r="G49" s="9">
        <f>'[1]УПРАВЛЕНИЕ 01'!CY38</f>
        <v>88</v>
      </c>
      <c r="H49" s="9">
        <v>84</v>
      </c>
      <c r="I49" s="9">
        <v>80</v>
      </c>
    </row>
    <row r="50" spans="1:9" ht="94.5" hidden="1" thickBot="1">
      <c r="A50" s="36"/>
      <c r="B50" s="20" t="s">
        <v>377</v>
      </c>
      <c r="C50" s="21" t="s">
        <v>378</v>
      </c>
      <c r="D50" s="22" t="s">
        <v>215</v>
      </c>
      <c r="E50" s="39" t="s">
        <v>10</v>
      </c>
      <c r="F50" s="39" t="s">
        <v>11</v>
      </c>
      <c r="G50" s="9">
        <f>+'[1]ОБРАЗОВАНИЕ 07'!FZ79</f>
        <v>0</v>
      </c>
      <c r="H50" s="9">
        <v>0</v>
      </c>
      <c r="I50" s="9"/>
    </row>
    <row r="51" spans="1:9" ht="94.5" hidden="1" thickBot="1">
      <c r="A51" s="36"/>
      <c r="B51" s="20" t="s">
        <v>379</v>
      </c>
      <c r="C51" s="21" t="s">
        <v>380</v>
      </c>
      <c r="D51" s="21">
        <v>300</v>
      </c>
      <c r="E51" s="21">
        <v>10</v>
      </c>
      <c r="F51" s="22" t="s">
        <v>22</v>
      </c>
      <c r="G51" s="11"/>
      <c r="H51" s="11"/>
      <c r="I51" s="11"/>
    </row>
    <row r="52" spans="1:9" ht="38.25" thickBot="1">
      <c r="A52" s="29"/>
      <c r="B52" s="32" t="s">
        <v>40</v>
      </c>
      <c r="C52" s="33" t="s">
        <v>41</v>
      </c>
      <c r="D52" s="34"/>
      <c r="E52" s="34"/>
      <c r="F52" s="34"/>
      <c r="G52" s="19">
        <f>G53</f>
        <v>1172.8</v>
      </c>
      <c r="H52" s="19">
        <v>1000</v>
      </c>
      <c r="I52" s="19">
        <v>1000</v>
      </c>
    </row>
    <row r="53" spans="1:9" ht="94.5" thickBot="1">
      <c r="A53" s="36"/>
      <c r="B53" s="40" t="s">
        <v>262</v>
      </c>
      <c r="C53" s="21" t="s">
        <v>42</v>
      </c>
      <c r="D53" s="21">
        <v>600</v>
      </c>
      <c r="E53" s="39">
        <v>10</v>
      </c>
      <c r="F53" s="39" t="s">
        <v>43</v>
      </c>
      <c r="G53" s="9">
        <f>'[1]Социальная политика 10'!FZ28</f>
        <v>1172.8</v>
      </c>
      <c r="H53" s="9">
        <v>1000</v>
      </c>
      <c r="I53" s="9">
        <v>1000</v>
      </c>
    </row>
    <row r="54" spans="1:9" ht="57" hidden="1" thickBot="1">
      <c r="A54" s="29"/>
      <c r="B54" s="32" t="s">
        <v>381</v>
      </c>
      <c r="C54" s="33" t="s">
        <v>382</v>
      </c>
      <c r="D54" s="34"/>
      <c r="E54" s="34"/>
      <c r="F54" s="34"/>
      <c r="G54" s="19">
        <f>G55</f>
        <v>0</v>
      </c>
      <c r="H54" s="19">
        <v>0</v>
      </c>
      <c r="I54" s="19"/>
    </row>
    <row r="55" spans="1:9" ht="113.25" hidden="1" thickBot="1">
      <c r="A55" s="36"/>
      <c r="B55" s="40" t="s">
        <v>383</v>
      </c>
      <c r="C55" s="21" t="s">
        <v>384</v>
      </c>
      <c r="D55" s="21">
        <v>200</v>
      </c>
      <c r="E55" s="39" t="s">
        <v>17</v>
      </c>
      <c r="F55" s="39" t="s">
        <v>10</v>
      </c>
      <c r="G55" s="9">
        <f>'[1]УПРАВЛЕНИЕ 01'!FZ23</f>
        <v>0</v>
      </c>
      <c r="H55" s="9">
        <v>0</v>
      </c>
      <c r="I55" s="9"/>
    </row>
    <row r="56" spans="1:9" ht="57" thickBot="1">
      <c r="A56" s="29"/>
      <c r="B56" s="32" t="s">
        <v>385</v>
      </c>
      <c r="C56" s="33" t="s">
        <v>386</v>
      </c>
      <c r="D56" s="34"/>
      <c r="E56" s="34"/>
      <c r="F56" s="34"/>
      <c r="G56" s="19">
        <f>G57</f>
        <v>61</v>
      </c>
      <c r="H56" s="19">
        <v>0</v>
      </c>
      <c r="I56" s="19">
        <v>79.8</v>
      </c>
    </row>
    <row r="57" spans="1:9" ht="75.75" thickBot="1">
      <c r="A57" s="36"/>
      <c r="B57" s="40" t="s">
        <v>387</v>
      </c>
      <c r="C57" s="21" t="s">
        <v>388</v>
      </c>
      <c r="D57" s="21">
        <v>200</v>
      </c>
      <c r="E57" s="39" t="s">
        <v>17</v>
      </c>
      <c r="F57" s="39" t="s">
        <v>11</v>
      </c>
      <c r="G57" s="9">
        <f>'[1]УПРАВЛЕНИЕ 01'!FZ19</f>
        <v>61</v>
      </c>
      <c r="H57" s="9">
        <v>0</v>
      </c>
      <c r="I57" s="9">
        <v>79.8</v>
      </c>
    </row>
    <row r="58" spans="1:9" ht="57" hidden="1" thickBot="1">
      <c r="A58" s="29"/>
      <c r="B58" s="32" t="s">
        <v>389</v>
      </c>
      <c r="C58" s="33" t="s">
        <v>390</v>
      </c>
      <c r="D58" s="34"/>
      <c r="E58" s="34"/>
      <c r="F58" s="34"/>
      <c r="G58" s="19">
        <f>+G59</f>
        <v>0</v>
      </c>
      <c r="H58" s="19">
        <v>0</v>
      </c>
      <c r="I58" s="19"/>
    </row>
    <row r="59" spans="1:9" ht="75.75" hidden="1" thickBot="1">
      <c r="A59" s="36"/>
      <c r="B59" s="40" t="s">
        <v>391</v>
      </c>
      <c r="C59" s="21" t="s">
        <v>392</v>
      </c>
      <c r="D59" s="21">
        <v>500</v>
      </c>
      <c r="E59" s="39" t="s">
        <v>374</v>
      </c>
      <c r="F59" s="39" t="s">
        <v>22</v>
      </c>
      <c r="G59" s="9">
        <f>'[1]НАЦИОНАЛЬНАЯ ЭКОНОМИКА 04'!FZ42</f>
        <v>0</v>
      </c>
      <c r="H59" s="9">
        <v>0</v>
      </c>
      <c r="I59" s="9"/>
    </row>
    <row r="60" spans="1:9" ht="57" thickBot="1">
      <c r="A60" s="41" t="s">
        <v>44</v>
      </c>
      <c r="B60" s="42" t="s">
        <v>327</v>
      </c>
      <c r="C60" s="41" t="s">
        <v>45</v>
      </c>
      <c r="D60" s="41"/>
      <c r="E60" s="36"/>
      <c r="F60" s="36"/>
      <c r="G60" s="19">
        <f>+G61+G74+G130+G140+G149+G158</f>
        <v>1160606.5800799998</v>
      </c>
      <c r="H60" s="19">
        <v>644774.45948000008</v>
      </c>
      <c r="I60" s="19">
        <v>609571.03349000006</v>
      </c>
    </row>
    <row r="61" spans="1:9" ht="57" thickBot="1">
      <c r="A61" s="41" t="s">
        <v>46</v>
      </c>
      <c r="B61" s="42" t="s">
        <v>47</v>
      </c>
      <c r="C61" s="41" t="s">
        <v>48</v>
      </c>
      <c r="D61" s="41"/>
      <c r="E61" s="36"/>
      <c r="F61" s="36"/>
      <c r="G61" s="19">
        <f>G62+G65</f>
        <v>12204</v>
      </c>
      <c r="H61" s="19">
        <v>12694</v>
      </c>
      <c r="I61" s="19">
        <v>13201</v>
      </c>
    </row>
    <row r="62" spans="1:9" ht="57" thickBot="1">
      <c r="A62" s="29"/>
      <c r="B62" s="32" t="s">
        <v>49</v>
      </c>
      <c r="C62" s="33" t="s">
        <v>50</v>
      </c>
      <c r="D62" s="34"/>
      <c r="E62" s="34"/>
      <c r="F62" s="34"/>
      <c r="G62" s="19">
        <f>G63+G64</f>
        <v>1679</v>
      </c>
      <c r="H62" s="19">
        <v>1696.0000000000002</v>
      </c>
      <c r="I62" s="19">
        <v>1763.0000000000002</v>
      </c>
    </row>
    <row r="63" spans="1:9" ht="113.25" thickBot="1">
      <c r="A63" s="36"/>
      <c r="B63" s="20" t="s">
        <v>328</v>
      </c>
      <c r="C63" s="21" t="s">
        <v>329</v>
      </c>
      <c r="D63" s="21">
        <v>100</v>
      </c>
      <c r="E63" s="22" t="s">
        <v>17</v>
      </c>
      <c r="F63" s="22" t="s">
        <v>20</v>
      </c>
      <c r="G63" s="9">
        <f>'[1]УПРАВЛЕНИЕ 01'!D30</f>
        <v>1510.5</v>
      </c>
      <c r="H63" s="9">
        <v>1571.8000000000002</v>
      </c>
      <c r="I63" s="9">
        <v>1634.3000000000002</v>
      </c>
    </row>
    <row r="64" spans="1:9" ht="75.75" thickBot="1">
      <c r="A64" s="36"/>
      <c r="B64" s="20" t="s">
        <v>330</v>
      </c>
      <c r="C64" s="21" t="s">
        <v>329</v>
      </c>
      <c r="D64" s="21">
        <v>200</v>
      </c>
      <c r="E64" s="22" t="s">
        <v>17</v>
      </c>
      <c r="F64" s="22" t="s">
        <v>20</v>
      </c>
      <c r="G64" s="9">
        <f>'[1]УПРАВЛЕНИЕ 01'!FZ30-'[1]УПРАВЛЕНИЕ 01'!D30</f>
        <v>168.5</v>
      </c>
      <c r="H64" s="9">
        <v>124.20000000000005</v>
      </c>
      <c r="I64" s="9">
        <v>128.70000000000005</v>
      </c>
    </row>
    <row r="65" spans="1:9" ht="38.25" thickBot="1">
      <c r="A65" s="29"/>
      <c r="B65" s="32" t="s">
        <v>51</v>
      </c>
      <c r="C65" s="33" t="s">
        <v>52</v>
      </c>
      <c r="D65" s="34"/>
      <c r="E65" s="34"/>
      <c r="F65" s="34"/>
      <c r="G65" s="19">
        <f>G66+G67+G68+G69+G70+G71+G72+G73</f>
        <v>10525</v>
      </c>
      <c r="H65" s="19">
        <v>10998</v>
      </c>
      <c r="I65" s="19">
        <v>11438</v>
      </c>
    </row>
    <row r="66" spans="1:9" ht="132" hidden="1" thickBot="1">
      <c r="A66" s="36"/>
      <c r="B66" s="20" t="s">
        <v>393</v>
      </c>
      <c r="C66" s="43" t="s">
        <v>394</v>
      </c>
      <c r="D66" s="43">
        <v>300</v>
      </c>
      <c r="E66" s="21">
        <v>10</v>
      </c>
      <c r="F66" s="22" t="s">
        <v>18</v>
      </c>
      <c r="G66" s="9">
        <f>'[1]Социальная политика 10'!FZ18</f>
        <v>0</v>
      </c>
      <c r="H66" s="9">
        <v>0</v>
      </c>
      <c r="I66" s="9"/>
    </row>
    <row r="67" spans="1:9" ht="132" hidden="1" thickBot="1">
      <c r="A67" s="36"/>
      <c r="B67" s="20" t="s">
        <v>395</v>
      </c>
      <c r="C67" s="43" t="s">
        <v>396</v>
      </c>
      <c r="D67" s="43">
        <v>300</v>
      </c>
      <c r="E67" s="21">
        <v>10</v>
      </c>
      <c r="F67" s="22" t="s">
        <v>18</v>
      </c>
      <c r="G67" s="9">
        <f>'[1]Социальная политика 10'!FZ25</f>
        <v>0</v>
      </c>
      <c r="H67" s="9">
        <v>0</v>
      </c>
      <c r="I67" s="9"/>
    </row>
    <row r="68" spans="1:9" ht="113.25" hidden="1" thickBot="1">
      <c r="A68" s="36"/>
      <c r="B68" s="20" t="s">
        <v>397</v>
      </c>
      <c r="C68" s="43" t="s">
        <v>398</v>
      </c>
      <c r="D68" s="43">
        <v>300</v>
      </c>
      <c r="E68" s="21">
        <v>10</v>
      </c>
      <c r="F68" s="22" t="s">
        <v>18</v>
      </c>
      <c r="G68" s="9">
        <f>'[1]Социальная политика 10'!FZ21</f>
        <v>0</v>
      </c>
      <c r="H68" s="9">
        <v>0</v>
      </c>
      <c r="I68" s="9"/>
    </row>
    <row r="69" spans="1:9" ht="113.25" hidden="1" thickBot="1">
      <c r="A69" s="36"/>
      <c r="B69" s="20" t="s">
        <v>399</v>
      </c>
      <c r="C69" s="43" t="s">
        <v>400</v>
      </c>
      <c r="D69" s="43">
        <v>300</v>
      </c>
      <c r="E69" s="21">
        <v>10</v>
      </c>
      <c r="F69" s="22" t="s">
        <v>18</v>
      </c>
      <c r="G69" s="9">
        <f>'[1]Социальная политика 10'!FZ22</f>
        <v>0</v>
      </c>
      <c r="H69" s="9">
        <v>0</v>
      </c>
      <c r="I69" s="9"/>
    </row>
    <row r="70" spans="1:9" ht="132" hidden="1" thickBot="1">
      <c r="A70" s="36"/>
      <c r="B70" s="20" t="s">
        <v>401</v>
      </c>
      <c r="C70" s="43" t="s">
        <v>402</v>
      </c>
      <c r="D70" s="43">
        <v>300</v>
      </c>
      <c r="E70" s="21">
        <v>10</v>
      </c>
      <c r="F70" s="22" t="s">
        <v>18</v>
      </c>
      <c r="G70" s="9">
        <f>'[1]Социальная политика 10'!FZ24</f>
        <v>0</v>
      </c>
      <c r="H70" s="9">
        <v>0</v>
      </c>
      <c r="I70" s="9"/>
    </row>
    <row r="71" spans="1:9" ht="132" thickBot="1">
      <c r="A71" s="36"/>
      <c r="B71" s="20" t="s">
        <v>331</v>
      </c>
      <c r="C71" s="43" t="s">
        <v>53</v>
      </c>
      <c r="D71" s="43">
        <v>300</v>
      </c>
      <c r="E71" s="21">
        <v>10</v>
      </c>
      <c r="F71" s="22" t="s">
        <v>18</v>
      </c>
      <c r="G71" s="9">
        <f>'[1]Социальная политика 10'!FZ23</f>
        <v>10525</v>
      </c>
      <c r="H71" s="9">
        <v>10998</v>
      </c>
      <c r="I71" s="9">
        <v>11438</v>
      </c>
    </row>
    <row r="72" spans="1:9" ht="132" hidden="1" thickBot="1">
      <c r="A72" s="36"/>
      <c r="B72" s="20" t="s">
        <v>403</v>
      </c>
      <c r="C72" s="43" t="s">
        <v>404</v>
      </c>
      <c r="D72" s="43">
        <v>300</v>
      </c>
      <c r="E72" s="21">
        <v>10</v>
      </c>
      <c r="F72" s="22" t="s">
        <v>18</v>
      </c>
      <c r="G72" s="9">
        <f>'[1]Социальная политика 10'!FZ20</f>
        <v>0</v>
      </c>
      <c r="H72" s="9">
        <v>0</v>
      </c>
      <c r="I72" s="9"/>
    </row>
    <row r="73" spans="1:9" ht="150.75" hidden="1" thickBot="1">
      <c r="A73" s="36"/>
      <c r="B73" s="20" t="s">
        <v>405</v>
      </c>
      <c r="C73" s="43" t="s">
        <v>406</v>
      </c>
      <c r="D73" s="43">
        <v>300</v>
      </c>
      <c r="E73" s="21">
        <v>10</v>
      </c>
      <c r="F73" s="22" t="s">
        <v>18</v>
      </c>
      <c r="G73" s="9">
        <f>'[1]Социальная политика 10'!FZ19</f>
        <v>0</v>
      </c>
      <c r="H73" s="9">
        <v>0</v>
      </c>
      <c r="I73" s="9"/>
    </row>
    <row r="74" spans="1:9" ht="19.5" thickBot="1">
      <c r="A74" s="41" t="s">
        <v>54</v>
      </c>
      <c r="B74" s="44" t="s">
        <v>55</v>
      </c>
      <c r="C74" s="41" t="s">
        <v>56</v>
      </c>
      <c r="D74" s="44"/>
      <c r="E74" s="44"/>
      <c r="F74" s="44"/>
      <c r="G74" s="19">
        <f>G75+G86+G123+G124+G125+G126</f>
        <v>1039675.7537799999</v>
      </c>
      <c r="H74" s="19">
        <v>519050.48358</v>
      </c>
      <c r="I74" s="19">
        <v>478853.54559000005</v>
      </c>
    </row>
    <row r="75" spans="1:9" ht="19.5" thickBot="1">
      <c r="A75" s="29"/>
      <c r="B75" s="32" t="s">
        <v>57</v>
      </c>
      <c r="C75" s="33" t="s">
        <v>58</v>
      </c>
      <c r="D75" s="34"/>
      <c r="E75" s="34"/>
      <c r="F75" s="34"/>
      <c r="G75" s="19">
        <f>G76+G77+G79+G80+G81+G82+G83+G78+G84+G85</f>
        <v>100722.3</v>
      </c>
      <c r="H75" s="19">
        <v>102313.4</v>
      </c>
      <c r="I75" s="19">
        <v>107814.98</v>
      </c>
    </row>
    <row r="76" spans="1:9" ht="150.75" thickBot="1">
      <c r="A76" s="36"/>
      <c r="B76" s="23" t="s">
        <v>265</v>
      </c>
      <c r="C76" s="24" t="s">
        <v>59</v>
      </c>
      <c r="D76" s="24">
        <v>100</v>
      </c>
      <c r="E76" s="22" t="s">
        <v>10</v>
      </c>
      <c r="F76" s="22" t="s">
        <v>17</v>
      </c>
      <c r="G76" s="7">
        <f>+'[1]ОБРАЗОВАНИЕ 07'!D11+'[1]ОБРАЗОВАНИЕ 07'!D13</f>
        <v>6264.7</v>
      </c>
      <c r="H76" s="7">
        <v>6515.2000000000007</v>
      </c>
      <c r="I76" s="7">
        <v>6775.7</v>
      </c>
    </row>
    <row r="77" spans="1:9" ht="113.25" thickBot="1">
      <c r="A77" s="36"/>
      <c r="B77" s="23" t="s">
        <v>266</v>
      </c>
      <c r="C77" s="24" t="s">
        <v>59</v>
      </c>
      <c r="D77" s="24">
        <v>200</v>
      </c>
      <c r="E77" s="22" t="s">
        <v>10</v>
      </c>
      <c r="F77" s="22" t="s">
        <v>17</v>
      </c>
      <c r="G77" s="7">
        <f>'[1]ОБРАЗОВАНИЕ 07'!FZ11+'[1]ОБРАЗОВАНИЕ 07'!FZ13-'[1]ОБРАЗОВАНИЕ 07'!D13-'[1]ОБРАЗОВАНИЕ 07'!D11-'[1]ОБРАЗОВАНИЕ 07'!CY13-'[1]ОБРАЗОВАНИЕ 07'!CY11</f>
        <v>5299.7999999999993</v>
      </c>
      <c r="H77" s="7">
        <v>4743.7999999999984</v>
      </c>
      <c r="I77" s="7">
        <v>4981.2999999999993</v>
      </c>
    </row>
    <row r="78" spans="1:9" ht="94.5" thickBot="1">
      <c r="A78" s="36"/>
      <c r="B78" s="23" t="s">
        <v>407</v>
      </c>
      <c r="C78" s="24" t="s">
        <v>59</v>
      </c>
      <c r="D78" s="24">
        <v>500</v>
      </c>
      <c r="E78" s="22" t="s">
        <v>10</v>
      </c>
      <c r="F78" s="22" t="s">
        <v>17</v>
      </c>
      <c r="G78" s="7">
        <f>'[1]ОБРАЗОВАНИЕ 07'!CM154</f>
        <v>45</v>
      </c>
      <c r="H78" s="7">
        <v>0</v>
      </c>
      <c r="I78" s="7">
        <v>0</v>
      </c>
    </row>
    <row r="79" spans="1:9" ht="113.25" thickBot="1">
      <c r="A79" s="36"/>
      <c r="B79" s="23" t="s">
        <v>267</v>
      </c>
      <c r="C79" s="24" t="s">
        <v>59</v>
      </c>
      <c r="D79" s="24">
        <v>600</v>
      </c>
      <c r="E79" s="22" t="s">
        <v>10</v>
      </c>
      <c r="F79" s="22" t="s">
        <v>17</v>
      </c>
      <c r="G79" s="7">
        <f>'[1]ОБРАЗОВАНИЕ 07'!FZ17-'[1]ОБРАЗОВАНИЕ 07'!CM154</f>
        <v>33755.899999999994</v>
      </c>
      <c r="H79" s="7">
        <v>33446.199999999997</v>
      </c>
      <c r="I79" s="7">
        <v>35204.379999999997</v>
      </c>
    </row>
    <row r="80" spans="1:9" ht="94.5" thickBot="1">
      <c r="A80" s="36"/>
      <c r="B80" s="23" t="s">
        <v>268</v>
      </c>
      <c r="C80" s="24" t="s">
        <v>59</v>
      </c>
      <c r="D80" s="24">
        <v>800</v>
      </c>
      <c r="E80" s="22" t="s">
        <v>10</v>
      </c>
      <c r="F80" s="22" t="s">
        <v>17</v>
      </c>
      <c r="G80" s="7">
        <f>'[1]ОБРАЗОВАНИЕ 07'!CY10+'[1]ОБРАЗОВАНИЕ 07'!CY13</f>
        <v>63.8</v>
      </c>
      <c r="H80" s="7">
        <v>63.8</v>
      </c>
      <c r="I80" s="7">
        <v>63.8</v>
      </c>
    </row>
    <row r="81" spans="1:9" ht="169.5" thickBot="1">
      <c r="A81" s="36"/>
      <c r="B81" s="20" t="s">
        <v>269</v>
      </c>
      <c r="C81" s="24" t="s">
        <v>60</v>
      </c>
      <c r="D81" s="24">
        <v>100</v>
      </c>
      <c r="E81" s="22" t="s">
        <v>10</v>
      </c>
      <c r="F81" s="22" t="s">
        <v>17</v>
      </c>
      <c r="G81" s="7">
        <f>+'[1]ОБРАЗОВАНИЕ 07'!D12</f>
        <v>9999.4000000000015</v>
      </c>
      <c r="H81" s="7">
        <v>10509.3</v>
      </c>
      <c r="I81" s="7">
        <v>11099.3</v>
      </c>
    </row>
    <row r="82" spans="1:9" ht="132" thickBot="1">
      <c r="A82" s="36"/>
      <c r="B82" s="20" t="s">
        <v>270</v>
      </c>
      <c r="C82" s="24" t="s">
        <v>60</v>
      </c>
      <c r="D82" s="24">
        <v>200</v>
      </c>
      <c r="E82" s="22" t="s">
        <v>10</v>
      </c>
      <c r="F82" s="22" t="s">
        <v>17</v>
      </c>
      <c r="G82" s="7">
        <f>+'[1]ОБРАЗОВАНИЕ 07'!FZ12-'[1]ОБРАЗОВАНИЕ 07'!D12</f>
        <v>209.20000000000073</v>
      </c>
      <c r="H82" s="7">
        <v>211.90000000000146</v>
      </c>
      <c r="I82" s="7">
        <v>231.70000000000073</v>
      </c>
    </row>
    <row r="83" spans="1:9" ht="150.75" thickBot="1">
      <c r="A83" s="36"/>
      <c r="B83" s="20" t="s">
        <v>271</v>
      </c>
      <c r="C83" s="24" t="s">
        <v>60</v>
      </c>
      <c r="D83" s="24">
        <v>600</v>
      </c>
      <c r="E83" s="22" t="s">
        <v>10</v>
      </c>
      <c r="F83" s="22" t="s">
        <v>17</v>
      </c>
      <c r="G83" s="7">
        <f>+'[1]ОБРАЗОВАНИЕ 07'!FZ18</f>
        <v>44554.5</v>
      </c>
      <c r="H83" s="7">
        <v>46823.199999999997</v>
      </c>
      <c r="I83" s="7">
        <v>49458.8</v>
      </c>
    </row>
    <row r="84" spans="1:9" ht="57" thickBot="1">
      <c r="A84" s="36"/>
      <c r="B84" s="23" t="s">
        <v>408</v>
      </c>
      <c r="C84" s="24" t="s">
        <v>409</v>
      </c>
      <c r="D84" s="24">
        <v>200</v>
      </c>
      <c r="E84" s="22" t="s">
        <v>10</v>
      </c>
      <c r="F84" s="22" t="s">
        <v>17</v>
      </c>
      <c r="G84" s="7">
        <f>SUM('[1]ОБРАЗОВАНИЕ 07'!FZ15)</f>
        <v>280</v>
      </c>
      <c r="H84" s="7">
        <v>0</v>
      </c>
      <c r="I84" s="7">
        <v>0</v>
      </c>
    </row>
    <row r="85" spans="1:9" ht="75.75" thickBot="1">
      <c r="A85" s="36"/>
      <c r="B85" s="23" t="s">
        <v>410</v>
      </c>
      <c r="C85" s="24" t="s">
        <v>409</v>
      </c>
      <c r="D85" s="24">
        <v>600</v>
      </c>
      <c r="E85" s="22" t="s">
        <v>10</v>
      </c>
      <c r="F85" s="22" t="s">
        <v>17</v>
      </c>
      <c r="G85" s="7">
        <f>SUM('[1]ОБРАЗОВАНИЕ 07'!FZ21)</f>
        <v>250</v>
      </c>
      <c r="H85" s="7">
        <v>0</v>
      </c>
      <c r="I85" s="7">
        <v>0</v>
      </c>
    </row>
    <row r="86" spans="1:9" ht="19.5" thickBot="1">
      <c r="A86" s="29"/>
      <c r="B86" s="32" t="s">
        <v>61</v>
      </c>
      <c r="C86" s="33" t="s">
        <v>62</v>
      </c>
      <c r="D86" s="34"/>
      <c r="E86" s="34"/>
      <c r="F86" s="34"/>
      <c r="G86" s="19">
        <f>G87+G88+G90+G91+G97+G98+G99+G100+G101+G102+G103+G89+G106+G104+G105+G107+G109+G110+G111+G95+G96+G92+G93+G112+G115+G116+G108+G113+G114+G120+G121+G122+G117+G118+G119</f>
        <v>938953.45377999987</v>
      </c>
      <c r="H86" s="19">
        <v>416737.08358000003</v>
      </c>
      <c r="I86" s="19">
        <v>371038.56559000007</v>
      </c>
    </row>
    <row r="87" spans="1:9" ht="150.75" thickBot="1">
      <c r="A87" s="36"/>
      <c r="B87" s="23" t="s">
        <v>265</v>
      </c>
      <c r="C87" s="24" t="s">
        <v>63</v>
      </c>
      <c r="D87" s="24">
        <v>100</v>
      </c>
      <c r="E87" s="22" t="s">
        <v>10</v>
      </c>
      <c r="F87" s="22" t="s">
        <v>30</v>
      </c>
      <c r="G87" s="7">
        <f>+'[1]ОБРАЗОВАНИЕ 07'!D25+'[1]ОБРАЗОВАНИЕ 07'!D30</f>
        <v>1212.5526</v>
      </c>
      <c r="H87" s="7">
        <v>1261.0999999999999</v>
      </c>
      <c r="I87" s="7">
        <v>1311.6</v>
      </c>
    </row>
    <row r="88" spans="1:9" ht="113.25" thickBot="1">
      <c r="A88" s="36"/>
      <c r="B88" s="23" t="s">
        <v>266</v>
      </c>
      <c r="C88" s="24" t="s">
        <v>63</v>
      </c>
      <c r="D88" s="24">
        <v>200</v>
      </c>
      <c r="E88" s="22" t="s">
        <v>10</v>
      </c>
      <c r="F88" s="22" t="s">
        <v>30</v>
      </c>
      <c r="G88" s="7">
        <f>'[1]ОБРАЗОВАНИЕ 07'!FZ25+'[1]ОБРАЗОВАНИЕ 07'!FZ30-'[1]ОБРАЗОВАНИЕ 07'!D30-'[1]ОБРАЗОВАНИЕ 07'!D25-'[1]ОБРАЗОВАНИЕ 07'!CY25-'[1]ОБРАЗОВАНИЕ 07'!CY30-'[1]ОБРАЗОВАНИЕ 07'!CJ25</f>
        <v>16336.807849999999</v>
      </c>
      <c r="H88" s="7">
        <v>16431.467850000001</v>
      </c>
      <c r="I88" s="7">
        <v>17621.507850000002</v>
      </c>
    </row>
    <row r="89" spans="1:9" ht="113.25" hidden="1" thickBot="1">
      <c r="A89" s="36"/>
      <c r="B89" s="23" t="s">
        <v>411</v>
      </c>
      <c r="C89" s="24" t="s">
        <v>63</v>
      </c>
      <c r="D89" s="24">
        <v>500</v>
      </c>
      <c r="E89" s="22" t="s">
        <v>10</v>
      </c>
      <c r="F89" s="22" t="s">
        <v>30</v>
      </c>
      <c r="G89" s="7">
        <f>'[1]ОБРАЗОВАНИЕ 07'!CI25</f>
        <v>0</v>
      </c>
      <c r="H89" s="7">
        <v>0</v>
      </c>
      <c r="I89" s="7"/>
    </row>
    <row r="90" spans="1:9" ht="113.25" thickBot="1">
      <c r="A90" s="36"/>
      <c r="B90" s="23" t="s">
        <v>267</v>
      </c>
      <c r="C90" s="24" t="s">
        <v>63</v>
      </c>
      <c r="D90" s="24">
        <v>600</v>
      </c>
      <c r="E90" s="22" t="s">
        <v>10</v>
      </c>
      <c r="F90" s="22" t="s">
        <v>30</v>
      </c>
      <c r="G90" s="7">
        <f>'[1]ОБРАЗОВАНИЕ 07'!FZ43+'[1]ОБРАЗОВАНИЕ 07'!FZ48</f>
        <v>41201.635350000004</v>
      </c>
      <c r="H90" s="7">
        <v>38737.861749999996</v>
      </c>
      <c r="I90" s="7">
        <v>40433.397749999996</v>
      </c>
    </row>
    <row r="91" spans="1:9" ht="94.5" thickBot="1">
      <c r="A91" s="36"/>
      <c r="B91" s="23" t="s">
        <v>268</v>
      </c>
      <c r="C91" s="24" t="s">
        <v>63</v>
      </c>
      <c r="D91" s="24">
        <v>800</v>
      </c>
      <c r="E91" s="22" t="s">
        <v>10</v>
      </c>
      <c r="F91" s="22" t="s">
        <v>30</v>
      </c>
      <c r="G91" s="7">
        <f>'[1]ОБРАЗОВАНИЕ 07'!CY25+'[1]ОБРАЗОВАНИЕ 07'!CY30</f>
        <v>924.4</v>
      </c>
      <c r="H91" s="7">
        <v>961.2</v>
      </c>
      <c r="I91" s="7">
        <v>924.4</v>
      </c>
    </row>
    <row r="92" spans="1:9" ht="75.75" thickBot="1">
      <c r="A92" s="36"/>
      <c r="B92" s="23" t="s">
        <v>412</v>
      </c>
      <c r="C92" s="24" t="s">
        <v>208</v>
      </c>
      <c r="D92" s="24">
        <v>200</v>
      </c>
      <c r="E92" s="22" t="s">
        <v>10</v>
      </c>
      <c r="F92" s="22" t="s">
        <v>30</v>
      </c>
      <c r="G92" s="7">
        <f>'[1]ОБРАЗОВАНИЕ 07'!FZ32</f>
        <v>2692.69283</v>
      </c>
      <c r="H92" s="7">
        <v>2692.69283</v>
      </c>
      <c r="I92" s="7">
        <v>2692.69283</v>
      </c>
    </row>
    <row r="93" spans="1:9" ht="94.5" thickBot="1">
      <c r="A93" s="36"/>
      <c r="B93" s="23" t="s">
        <v>413</v>
      </c>
      <c r="C93" s="24" t="s">
        <v>208</v>
      </c>
      <c r="D93" s="24">
        <v>600</v>
      </c>
      <c r="E93" s="22" t="s">
        <v>10</v>
      </c>
      <c r="F93" s="22" t="s">
        <v>30</v>
      </c>
      <c r="G93" s="7">
        <f>'[1]ОБРАЗОВАНИЕ 07'!FZ50</f>
        <v>9898.4071599999988</v>
      </c>
      <c r="H93" s="7">
        <v>9898.4071599999988</v>
      </c>
      <c r="I93" s="7">
        <v>9898.4071599999988</v>
      </c>
    </row>
    <row r="94" spans="1:9" ht="57" thickBot="1">
      <c r="A94" s="36"/>
      <c r="B94" s="23" t="s">
        <v>414</v>
      </c>
      <c r="C94" s="24" t="s">
        <v>415</v>
      </c>
      <c r="D94" s="24">
        <v>600</v>
      </c>
      <c r="E94" s="22" t="s">
        <v>10</v>
      </c>
      <c r="F94" s="22" t="s">
        <v>30</v>
      </c>
      <c r="G94" s="7"/>
      <c r="H94" s="7">
        <v>58623.095999999998</v>
      </c>
      <c r="I94" s="7"/>
    </row>
    <row r="95" spans="1:9" ht="188.25" thickBot="1">
      <c r="A95" s="36"/>
      <c r="B95" s="23" t="s">
        <v>272</v>
      </c>
      <c r="C95" s="24" t="s">
        <v>211</v>
      </c>
      <c r="D95" s="24">
        <v>100</v>
      </c>
      <c r="E95" s="22" t="s">
        <v>10</v>
      </c>
      <c r="F95" s="22" t="s">
        <v>30</v>
      </c>
      <c r="G95" s="7">
        <f>'[1]ОБРАЗОВАНИЕ 07'!FZ29</f>
        <v>4296.6599999999989</v>
      </c>
      <c r="H95" s="7">
        <v>4296.6599999999989</v>
      </c>
      <c r="I95" s="7">
        <v>4296.6599999999989</v>
      </c>
    </row>
    <row r="96" spans="1:9" ht="150.75" thickBot="1">
      <c r="A96" s="36"/>
      <c r="B96" s="23" t="s">
        <v>273</v>
      </c>
      <c r="C96" s="24" t="s">
        <v>211</v>
      </c>
      <c r="D96" s="24">
        <v>600</v>
      </c>
      <c r="E96" s="22" t="s">
        <v>10</v>
      </c>
      <c r="F96" s="22" t="s">
        <v>30</v>
      </c>
      <c r="G96" s="7">
        <f>'[1]ОБРАЗОВАНИЕ 07'!FZ47</f>
        <v>7890.14</v>
      </c>
      <c r="H96" s="7">
        <v>7890.14</v>
      </c>
      <c r="I96" s="7">
        <v>7890.14</v>
      </c>
    </row>
    <row r="97" spans="1:9" ht="207" thickBot="1">
      <c r="A97" s="36"/>
      <c r="B97" s="20" t="s">
        <v>274</v>
      </c>
      <c r="C97" s="24" t="s">
        <v>64</v>
      </c>
      <c r="D97" s="24">
        <v>100</v>
      </c>
      <c r="E97" s="22" t="s">
        <v>10</v>
      </c>
      <c r="F97" s="22" t="s">
        <v>30</v>
      </c>
      <c r="G97" s="7">
        <f>'[1]ОБРАЗОВАНИЕ 07'!D27</f>
        <v>70809.3</v>
      </c>
      <c r="H97" s="7">
        <v>75482.600000000006</v>
      </c>
      <c r="I97" s="7">
        <v>80381.100000000006</v>
      </c>
    </row>
    <row r="98" spans="1:9" ht="169.5" thickBot="1">
      <c r="A98" s="36"/>
      <c r="B98" s="20" t="s">
        <v>275</v>
      </c>
      <c r="C98" s="24" t="s">
        <v>64</v>
      </c>
      <c r="D98" s="24">
        <v>200</v>
      </c>
      <c r="E98" s="22" t="s">
        <v>10</v>
      </c>
      <c r="F98" s="22" t="s">
        <v>30</v>
      </c>
      <c r="G98" s="7">
        <f>'[1]ОБРАЗОВАНИЕ 07'!FZ27-'[1]ОБРАЗОВАНИЕ 07'!D27-'[1]ОБРАЗОВАНИЕ 07'!CI27</f>
        <v>2369.8000000000029</v>
      </c>
      <c r="H98" s="7">
        <v>2467.8000000000029</v>
      </c>
      <c r="I98" s="7">
        <v>2694.4999999999854</v>
      </c>
    </row>
    <row r="99" spans="1:9" ht="169.5" thickBot="1">
      <c r="A99" s="36"/>
      <c r="B99" s="20" t="s">
        <v>276</v>
      </c>
      <c r="C99" s="24" t="s">
        <v>64</v>
      </c>
      <c r="D99" s="24">
        <v>600</v>
      </c>
      <c r="E99" s="22" t="s">
        <v>10</v>
      </c>
      <c r="F99" s="22" t="s">
        <v>30</v>
      </c>
      <c r="G99" s="7">
        <f>'[1]ОБРАЗОВАНИЕ 07'!FZ45</f>
        <v>165303.29999999999</v>
      </c>
      <c r="H99" s="7">
        <v>176086.7</v>
      </c>
      <c r="I99" s="7">
        <v>189064.7</v>
      </c>
    </row>
    <row r="100" spans="1:9" ht="188.25" thickBot="1">
      <c r="A100" s="36"/>
      <c r="B100" s="20" t="s">
        <v>332</v>
      </c>
      <c r="C100" s="24" t="s">
        <v>65</v>
      </c>
      <c r="D100" s="24">
        <v>100</v>
      </c>
      <c r="E100" s="22" t="s">
        <v>10</v>
      </c>
      <c r="F100" s="22" t="s">
        <v>30</v>
      </c>
      <c r="G100" s="7">
        <f>'[1]ОБРАЗОВАНИЕ 07'!D28</f>
        <v>5338.2</v>
      </c>
      <c r="H100" s="7">
        <v>5610.5</v>
      </c>
      <c r="I100" s="7">
        <v>5926</v>
      </c>
    </row>
    <row r="101" spans="1:9" ht="132" thickBot="1">
      <c r="A101" s="36"/>
      <c r="B101" s="20" t="s">
        <v>318</v>
      </c>
      <c r="C101" s="24" t="s">
        <v>65</v>
      </c>
      <c r="D101" s="24">
        <v>200</v>
      </c>
      <c r="E101" s="22" t="s">
        <v>10</v>
      </c>
      <c r="F101" s="22" t="s">
        <v>30</v>
      </c>
      <c r="G101" s="7">
        <f>'[1]ОБРАЗОВАНИЕ 07'!FZ28-'[1]ОБРАЗОВАНИЕ 07'!D28-'[1]ОБРАЗОВАНИЕ 07'!CY28</f>
        <v>131</v>
      </c>
      <c r="H101" s="7">
        <v>131</v>
      </c>
      <c r="I101" s="7">
        <v>144.80000000000018</v>
      </c>
    </row>
    <row r="102" spans="1:9" ht="150.75" thickBot="1">
      <c r="A102" s="36"/>
      <c r="B102" s="20" t="s">
        <v>319</v>
      </c>
      <c r="C102" s="24" t="s">
        <v>65</v>
      </c>
      <c r="D102" s="24">
        <v>600</v>
      </c>
      <c r="E102" s="22" t="s">
        <v>10</v>
      </c>
      <c r="F102" s="22" t="s">
        <v>30</v>
      </c>
      <c r="G102" s="7">
        <f>'[1]ОБРАЗОВАНИЕ 07'!FZ46</f>
        <v>1136.7</v>
      </c>
      <c r="H102" s="7">
        <v>1194.7</v>
      </c>
      <c r="I102" s="7">
        <v>1262.8999999999999</v>
      </c>
    </row>
    <row r="103" spans="1:9" ht="169.5" thickBot="1">
      <c r="A103" s="36"/>
      <c r="B103" s="20" t="s">
        <v>333</v>
      </c>
      <c r="C103" s="43" t="s">
        <v>66</v>
      </c>
      <c r="D103" s="21">
        <v>300</v>
      </c>
      <c r="E103" s="21">
        <v>10</v>
      </c>
      <c r="F103" s="22" t="s">
        <v>18</v>
      </c>
      <c r="G103" s="9">
        <f>'[1]Социальная политика 10'!FZ26</f>
        <v>675.3</v>
      </c>
      <c r="H103" s="9">
        <v>702.3</v>
      </c>
      <c r="I103" s="9">
        <v>730.4</v>
      </c>
    </row>
    <row r="104" spans="1:9" ht="113.25" thickBot="1">
      <c r="A104" s="36"/>
      <c r="B104" s="20" t="s">
        <v>277</v>
      </c>
      <c r="C104" s="43" t="s">
        <v>320</v>
      </c>
      <c r="D104" s="21">
        <v>200</v>
      </c>
      <c r="E104" s="39" t="s">
        <v>10</v>
      </c>
      <c r="F104" s="22" t="s">
        <v>30</v>
      </c>
      <c r="G104" s="9">
        <f>'[1]ОБРАЗОВАНИЕ 07'!FZ31</f>
        <v>342</v>
      </c>
      <c r="H104" s="9">
        <v>355.7</v>
      </c>
      <c r="I104" s="9">
        <v>369.90000000000003</v>
      </c>
    </row>
    <row r="105" spans="1:9" ht="132" thickBot="1">
      <c r="A105" s="36"/>
      <c r="B105" s="20" t="s">
        <v>278</v>
      </c>
      <c r="C105" s="43" t="s">
        <v>320</v>
      </c>
      <c r="D105" s="21">
        <v>600</v>
      </c>
      <c r="E105" s="39" t="s">
        <v>10</v>
      </c>
      <c r="F105" s="22" t="s">
        <v>30</v>
      </c>
      <c r="G105" s="9">
        <f>'[1]ОБРАЗОВАНИЕ 07'!FZ49</f>
        <v>1208</v>
      </c>
      <c r="H105" s="9">
        <v>1256.3000000000002</v>
      </c>
      <c r="I105" s="9">
        <v>1306.58</v>
      </c>
    </row>
    <row r="106" spans="1:9" ht="113.25" thickBot="1">
      <c r="A106" s="36"/>
      <c r="B106" s="20" t="s">
        <v>279</v>
      </c>
      <c r="C106" s="43" t="s">
        <v>321</v>
      </c>
      <c r="D106" s="21">
        <v>200</v>
      </c>
      <c r="E106" s="39" t="s">
        <v>10</v>
      </c>
      <c r="F106" s="22" t="s">
        <v>30</v>
      </c>
      <c r="G106" s="9">
        <f>+'[1]ОБРАЗОВАНИЕ 07'!FZ112</f>
        <v>100</v>
      </c>
      <c r="H106" s="9">
        <v>100</v>
      </c>
      <c r="I106" s="9">
        <v>100</v>
      </c>
    </row>
    <row r="107" spans="1:9" ht="169.5" hidden="1" thickBot="1">
      <c r="A107" s="36"/>
      <c r="B107" s="20" t="s">
        <v>416</v>
      </c>
      <c r="C107" s="43" t="s">
        <v>417</v>
      </c>
      <c r="D107" s="21">
        <v>600</v>
      </c>
      <c r="E107" s="39" t="s">
        <v>10</v>
      </c>
      <c r="F107" s="22" t="s">
        <v>30</v>
      </c>
      <c r="G107" s="9">
        <f>'[1]ОБРАЗОВАНИЕ 07'!FZ51</f>
        <v>0</v>
      </c>
      <c r="H107" s="9">
        <v>0</v>
      </c>
      <c r="I107" s="9"/>
    </row>
    <row r="108" spans="1:9" ht="150.75" hidden="1" thickBot="1">
      <c r="A108" s="36"/>
      <c r="B108" s="20" t="s">
        <v>418</v>
      </c>
      <c r="C108" s="43" t="s">
        <v>419</v>
      </c>
      <c r="D108" s="21">
        <v>200</v>
      </c>
      <c r="E108" s="39" t="s">
        <v>10</v>
      </c>
      <c r="F108" s="22" t="s">
        <v>30</v>
      </c>
      <c r="G108" s="9"/>
      <c r="H108" s="9"/>
      <c r="I108" s="9"/>
    </row>
    <row r="109" spans="1:9" ht="169.5" hidden="1" thickBot="1">
      <c r="A109" s="36"/>
      <c r="B109" s="20" t="s">
        <v>420</v>
      </c>
      <c r="C109" s="43" t="s">
        <v>419</v>
      </c>
      <c r="D109" s="21">
        <v>600</v>
      </c>
      <c r="E109" s="39" t="s">
        <v>10</v>
      </c>
      <c r="F109" s="22" t="s">
        <v>30</v>
      </c>
      <c r="G109" s="9">
        <f>'[1]ОБРАЗОВАНИЕ 07'!FZ185</f>
        <v>0</v>
      </c>
      <c r="H109" s="9">
        <v>0</v>
      </c>
      <c r="I109" s="9"/>
    </row>
    <row r="110" spans="1:9" ht="132" hidden="1" thickBot="1">
      <c r="A110" s="36"/>
      <c r="B110" s="20" t="s">
        <v>421</v>
      </c>
      <c r="C110" s="43"/>
      <c r="D110" s="21">
        <v>200</v>
      </c>
      <c r="E110" s="39" t="s">
        <v>10</v>
      </c>
      <c r="F110" s="22" t="s">
        <v>30</v>
      </c>
      <c r="G110" s="9">
        <f>'[1]ОБРАЗОВАНИЕ 07'!FZ35</f>
        <v>0</v>
      </c>
      <c r="H110" s="9">
        <v>0</v>
      </c>
      <c r="I110" s="9"/>
    </row>
    <row r="111" spans="1:9" ht="132" hidden="1" thickBot="1">
      <c r="A111" s="36"/>
      <c r="B111" s="20" t="s">
        <v>422</v>
      </c>
      <c r="C111" s="43"/>
      <c r="D111" s="21">
        <v>600</v>
      </c>
      <c r="E111" s="39" t="s">
        <v>10</v>
      </c>
      <c r="F111" s="22" t="s">
        <v>30</v>
      </c>
      <c r="G111" s="9">
        <f>'[1]ОБРАЗОВАНИЕ 07'!FZ53</f>
        <v>0</v>
      </c>
      <c r="H111" s="9">
        <v>0</v>
      </c>
      <c r="I111" s="9"/>
    </row>
    <row r="112" spans="1:9" ht="150.75" hidden="1" thickBot="1">
      <c r="A112" s="36"/>
      <c r="B112" s="20" t="s">
        <v>423</v>
      </c>
      <c r="C112" s="43"/>
      <c r="D112" s="21">
        <v>600</v>
      </c>
      <c r="E112" s="39" t="s">
        <v>10</v>
      </c>
      <c r="F112" s="22" t="s">
        <v>30</v>
      </c>
      <c r="G112" s="9">
        <f>'[1]ОБРАЗОВАНИЕ 07'!FZ55</f>
        <v>0</v>
      </c>
      <c r="H112" s="9">
        <v>0</v>
      </c>
      <c r="I112" s="9"/>
    </row>
    <row r="113" spans="1:9" ht="150.75" hidden="1" thickBot="1">
      <c r="A113" s="36"/>
      <c r="B113" s="20" t="s">
        <v>424</v>
      </c>
      <c r="C113" s="43" t="s">
        <v>425</v>
      </c>
      <c r="D113" s="21">
        <v>200</v>
      </c>
      <c r="E113" s="39" t="s">
        <v>10</v>
      </c>
      <c r="F113" s="22" t="s">
        <v>30</v>
      </c>
      <c r="G113" s="9">
        <f>'[1]ОБРАЗОВАНИЕ 07'!FZ38</f>
        <v>0</v>
      </c>
      <c r="H113" s="9">
        <v>0</v>
      </c>
      <c r="I113" s="9"/>
    </row>
    <row r="114" spans="1:9" ht="150.75" hidden="1" thickBot="1">
      <c r="A114" s="36"/>
      <c r="B114" s="20" t="s">
        <v>426</v>
      </c>
      <c r="C114" s="43" t="s">
        <v>425</v>
      </c>
      <c r="D114" s="21">
        <v>600</v>
      </c>
      <c r="E114" s="39" t="s">
        <v>10</v>
      </c>
      <c r="F114" s="22" t="s">
        <v>30</v>
      </c>
      <c r="G114" s="9">
        <f>'[1]ОБРАЗОВАНИЕ 07'!FZ56</f>
        <v>0</v>
      </c>
      <c r="H114" s="9">
        <v>0</v>
      </c>
      <c r="I114" s="9"/>
    </row>
    <row r="115" spans="1:9" ht="57" thickBot="1">
      <c r="A115" s="36"/>
      <c r="B115" s="20" t="s">
        <v>427</v>
      </c>
      <c r="C115" s="43" t="s">
        <v>428</v>
      </c>
      <c r="D115" s="21">
        <v>200</v>
      </c>
      <c r="E115" s="39" t="s">
        <v>10</v>
      </c>
      <c r="F115" s="22" t="s">
        <v>30</v>
      </c>
      <c r="G115" s="9">
        <f>'[1]ОБРАЗОВАНИЕ 07'!FZ40</f>
        <v>2300</v>
      </c>
      <c r="H115" s="9">
        <v>0</v>
      </c>
      <c r="I115" s="9">
        <v>0</v>
      </c>
    </row>
    <row r="116" spans="1:9" ht="113.25" hidden="1" thickBot="1">
      <c r="A116" s="36"/>
      <c r="B116" s="20" t="s">
        <v>429</v>
      </c>
      <c r="C116" s="43" t="s">
        <v>430</v>
      </c>
      <c r="D116" s="21">
        <v>600</v>
      </c>
      <c r="E116" s="39" t="s">
        <v>10</v>
      </c>
      <c r="F116" s="22" t="s">
        <v>30</v>
      </c>
      <c r="G116" s="9">
        <f>'[1]ОБРАЗОВАНИЕ 07'!FZ58</f>
        <v>0</v>
      </c>
      <c r="H116" s="9">
        <v>0</v>
      </c>
      <c r="I116" s="9">
        <v>0</v>
      </c>
    </row>
    <row r="117" spans="1:9" ht="57" thickBot="1">
      <c r="A117" s="36"/>
      <c r="B117" s="20" t="s">
        <v>334</v>
      </c>
      <c r="C117" s="24" t="s">
        <v>335</v>
      </c>
      <c r="D117" s="21">
        <v>200</v>
      </c>
      <c r="E117" s="39" t="s">
        <v>10</v>
      </c>
      <c r="F117" s="22" t="s">
        <v>30</v>
      </c>
      <c r="G117" s="9">
        <f>SUM('[1]ОБРАЗОВАНИЕ 07'!FZ41)</f>
        <v>375</v>
      </c>
      <c r="H117" s="9">
        <v>0</v>
      </c>
      <c r="I117" s="9">
        <v>0</v>
      </c>
    </row>
    <row r="118" spans="1:9" ht="57" thickBot="1">
      <c r="A118" s="36"/>
      <c r="B118" s="20" t="s">
        <v>336</v>
      </c>
      <c r="C118" s="24" t="s">
        <v>337</v>
      </c>
      <c r="D118" s="21">
        <v>600</v>
      </c>
      <c r="E118" s="39" t="s">
        <v>10</v>
      </c>
      <c r="F118" s="22" t="s">
        <v>30</v>
      </c>
      <c r="G118" s="9">
        <f>SUM('[1]ОБРАЗОВАНИЕ 07'!FZ59)</f>
        <v>600</v>
      </c>
      <c r="H118" s="9">
        <v>3000</v>
      </c>
      <c r="I118" s="9">
        <v>3000</v>
      </c>
    </row>
    <row r="119" spans="1:9" ht="19.5" thickBot="1">
      <c r="A119" s="36"/>
      <c r="B119" s="20" t="s">
        <v>431</v>
      </c>
      <c r="C119" s="43" t="s">
        <v>432</v>
      </c>
      <c r="D119" s="21">
        <v>600</v>
      </c>
      <c r="E119" s="39" t="s">
        <v>10</v>
      </c>
      <c r="F119" s="22" t="s">
        <v>76</v>
      </c>
      <c r="G119" s="9">
        <f>SUM('[1]ОБРАЗОВАНИЕ 07'!FZ118)</f>
        <v>603014.39999999991</v>
      </c>
      <c r="H119" s="9">
        <v>0</v>
      </c>
      <c r="I119" s="9">
        <v>0</v>
      </c>
    </row>
    <row r="120" spans="1:9" ht="113.25" hidden="1" thickBot="1">
      <c r="A120" s="36"/>
      <c r="B120" s="20" t="s">
        <v>433</v>
      </c>
      <c r="C120" s="43" t="s">
        <v>245</v>
      </c>
      <c r="D120" s="21">
        <v>200</v>
      </c>
      <c r="E120" s="39" t="s">
        <v>10</v>
      </c>
      <c r="F120" s="22" t="s">
        <v>76</v>
      </c>
      <c r="G120" s="9">
        <f>'[1]ОБРАЗОВАНИЕ 07'!FZ91</f>
        <v>0</v>
      </c>
      <c r="H120" s="9">
        <v>0</v>
      </c>
      <c r="I120" s="9"/>
    </row>
    <row r="121" spans="1:9" ht="113.25" thickBot="1">
      <c r="A121" s="36"/>
      <c r="B121" s="20" t="s">
        <v>338</v>
      </c>
      <c r="C121" s="43" t="s">
        <v>245</v>
      </c>
      <c r="D121" s="21">
        <v>200</v>
      </c>
      <c r="E121" s="39" t="s">
        <v>10</v>
      </c>
      <c r="F121" s="22" t="s">
        <v>76</v>
      </c>
      <c r="G121" s="9">
        <f>'[1]ОБРАЗОВАНИЕ 07'!FZ92</f>
        <v>797.15799000000004</v>
      </c>
      <c r="H121" s="9">
        <v>797.15799000000004</v>
      </c>
      <c r="I121" s="9">
        <v>988.88</v>
      </c>
    </row>
    <row r="122" spans="1:9" ht="75.75" hidden="1" thickBot="1">
      <c r="A122" s="36"/>
      <c r="B122" s="20" t="s">
        <v>434</v>
      </c>
      <c r="C122" s="43" t="s">
        <v>435</v>
      </c>
      <c r="D122" s="21">
        <v>600</v>
      </c>
      <c r="E122" s="39" t="s">
        <v>10</v>
      </c>
      <c r="F122" s="22" t="s">
        <v>76</v>
      </c>
      <c r="G122" s="9">
        <f>'[1]ОБРАЗОВАНИЕ 07'!FZ93</f>
        <v>0</v>
      </c>
      <c r="H122" s="9">
        <v>0</v>
      </c>
      <c r="I122" s="9"/>
    </row>
    <row r="123" spans="1:9" ht="38.25" hidden="1" thickBot="1">
      <c r="A123" s="29"/>
      <c r="B123" s="32" t="s">
        <v>436</v>
      </c>
      <c r="C123" s="33" t="s">
        <v>437</v>
      </c>
      <c r="D123" s="34"/>
      <c r="E123" s="34"/>
      <c r="F123" s="34"/>
      <c r="G123" s="19"/>
      <c r="H123" s="19"/>
      <c r="I123" s="19"/>
    </row>
    <row r="124" spans="1:9" ht="19.5" hidden="1" thickBot="1">
      <c r="A124" s="29"/>
      <c r="B124" s="32" t="s">
        <v>438</v>
      </c>
      <c r="C124" s="33" t="s">
        <v>439</v>
      </c>
      <c r="D124" s="34"/>
      <c r="E124" s="34"/>
      <c r="F124" s="34"/>
      <c r="G124" s="19"/>
      <c r="H124" s="19"/>
      <c r="I124" s="19"/>
    </row>
    <row r="125" spans="1:9" ht="38.25" hidden="1" thickBot="1">
      <c r="A125" s="29"/>
      <c r="B125" s="32" t="s">
        <v>440</v>
      </c>
      <c r="C125" s="33" t="s">
        <v>441</v>
      </c>
      <c r="D125" s="34"/>
      <c r="E125" s="34"/>
      <c r="F125" s="34"/>
      <c r="G125" s="19"/>
      <c r="H125" s="19"/>
      <c r="I125" s="19"/>
    </row>
    <row r="126" spans="1:9" ht="38.25" hidden="1" thickBot="1">
      <c r="A126" s="29"/>
      <c r="B126" s="32" t="s">
        <v>442</v>
      </c>
      <c r="C126" s="33" t="s">
        <v>443</v>
      </c>
      <c r="D126" s="34"/>
      <c r="E126" s="34"/>
      <c r="F126" s="34"/>
      <c r="G126" s="19"/>
      <c r="H126" s="19"/>
      <c r="I126" s="19"/>
    </row>
    <row r="127" spans="1:9" ht="57" thickBot="1">
      <c r="A127" s="29"/>
      <c r="B127" s="20" t="s">
        <v>444</v>
      </c>
      <c r="C127" s="22" t="s">
        <v>445</v>
      </c>
      <c r="D127" s="21">
        <v>600</v>
      </c>
      <c r="E127" s="39" t="s">
        <v>38</v>
      </c>
      <c r="F127" s="22" t="s">
        <v>30</v>
      </c>
      <c r="G127" s="19">
        <f>SUM('[1]Физическая кул.испорт 11'!FZ22)</f>
        <v>0</v>
      </c>
      <c r="H127" s="19">
        <v>8759.7000000000007</v>
      </c>
      <c r="I127" s="19">
        <v>0</v>
      </c>
    </row>
    <row r="128" spans="1:9" ht="19.5" hidden="1" thickBot="1">
      <c r="A128" s="29"/>
      <c r="B128" s="20"/>
      <c r="C128" s="22"/>
      <c r="D128" s="21"/>
      <c r="E128" s="39"/>
      <c r="F128" s="22"/>
      <c r="G128" s="19"/>
      <c r="H128" s="19"/>
      <c r="I128" s="19"/>
    </row>
    <row r="129" spans="1:9" ht="19.5" hidden="1" thickBot="1">
      <c r="A129" s="29"/>
      <c r="B129" s="32"/>
      <c r="C129" s="33"/>
      <c r="D129" s="34"/>
      <c r="E129" s="34"/>
      <c r="F129" s="34"/>
      <c r="G129" s="19"/>
      <c r="H129" s="19"/>
      <c r="I129" s="19"/>
    </row>
    <row r="130" spans="1:9" ht="19.5" thickBot="1">
      <c r="A130" s="41" t="s">
        <v>67</v>
      </c>
      <c r="B130" s="44" t="s">
        <v>68</v>
      </c>
      <c r="C130" s="41" t="s">
        <v>69</v>
      </c>
      <c r="D130" s="44"/>
      <c r="E130" s="44"/>
      <c r="F130" s="44"/>
      <c r="G130" s="19">
        <f>G131+G138</f>
        <v>40826.648000000001</v>
      </c>
      <c r="H130" s="19">
        <v>42333.248</v>
      </c>
      <c r="I130" s="19">
        <v>44057.55999999999</v>
      </c>
    </row>
    <row r="131" spans="1:9" ht="57" thickBot="1">
      <c r="A131" s="29"/>
      <c r="B131" s="32" t="s">
        <v>70</v>
      </c>
      <c r="C131" s="33" t="s">
        <v>71</v>
      </c>
      <c r="D131" s="34"/>
      <c r="E131" s="34"/>
      <c r="F131" s="34"/>
      <c r="G131" s="19">
        <f>G133+G134+G135+G136+G137+G132</f>
        <v>40426.648000000001</v>
      </c>
      <c r="H131" s="19">
        <v>41933.248</v>
      </c>
      <c r="I131" s="19">
        <v>43643.359999999993</v>
      </c>
    </row>
    <row r="132" spans="1:9" ht="150.75" hidden="1" thickBot="1">
      <c r="A132" s="36"/>
      <c r="B132" s="23" t="s">
        <v>446</v>
      </c>
      <c r="C132" s="45" t="s">
        <v>447</v>
      </c>
      <c r="D132" s="24">
        <v>600</v>
      </c>
      <c r="E132" s="22" t="s">
        <v>10</v>
      </c>
      <c r="F132" s="22" t="s">
        <v>22</v>
      </c>
      <c r="G132" s="7">
        <f>'[1]ОБРАЗОВАНИЕ 07'!FZ70</f>
        <v>0</v>
      </c>
      <c r="H132" s="7">
        <v>0</v>
      </c>
      <c r="I132" s="7"/>
    </row>
    <row r="133" spans="1:9" ht="150.75" thickBot="1">
      <c r="A133" s="36"/>
      <c r="B133" s="23" t="s">
        <v>280</v>
      </c>
      <c r="C133" s="24" t="s">
        <v>72</v>
      </c>
      <c r="D133" s="24">
        <v>100</v>
      </c>
      <c r="E133" s="22" t="s">
        <v>10</v>
      </c>
      <c r="F133" s="22" t="s">
        <v>22</v>
      </c>
      <c r="G133" s="7">
        <f>'[1]ОБРАЗОВАНИЕ 07'!D63</f>
        <v>16027.500000000002</v>
      </c>
      <c r="H133" s="7">
        <v>16668.599999999999</v>
      </c>
      <c r="I133" s="7">
        <v>17335.400000000001</v>
      </c>
    </row>
    <row r="134" spans="1:9" ht="113.25" thickBot="1">
      <c r="A134" s="36"/>
      <c r="B134" s="23" t="s">
        <v>281</v>
      </c>
      <c r="C134" s="24" t="s">
        <v>72</v>
      </c>
      <c r="D134" s="24">
        <v>200</v>
      </c>
      <c r="E134" s="22" t="s">
        <v>10</v>
      </c>
      <c r="F134" s="22" t="s">
        <v>22</v>
      </c>
      <c r="G134" s="7">
        <f>'[1]ОБРАЗОВАНИЕ 07'!FZ63-'[1]ОБРАЗОВАНИЕ 07'!D63-'[1]ОБРАЗОВАНИЕ 07'!CY63-'[1]ОБРАЗОВАНИЕ 07'!DJ63</f>
        <v>1564.3000000000011</v>
      </c>
      <c r="H134" s="7">
        <v>1637.5</v>
      </c>
      <c r="I134" s="7">
        <v>1737.8199999999954</v>
      </c>
    </row>
    <row r="135" spans="1:9" ht="113.25" thickBot="1">
      <c r="A135" s="36"/>
      <c r="B135" s="23" t="s">
        <v>230</v>
      </c>
      <c r="C135" s="24" t="s">
        <v>72</v>
      </c>
      <c r="D135" s="24">
        <v>300</v>
      </c>
      <c r="E135" s="22" t="s">
        <v>10</v>
      </c>
      <c r="F135" s="22" t="s">
        <v>22</v>
      </c>
      <c r="G135" s="7">
        <f>'[1]ОБРАЗОВАНИЕ 07'!DK63</f>
        <v>10</v>
      </c>
      <c r="H135" s="7">
        <v>10</v>
      </c>
      <c r="I135" s="7">
        <v>10.8</v>
      </c>
    </row>
    <row r="136" spans="1:9" ht="113.25" thickBot="1">
      <c r="A136" s="36"/>
      <c r="B136" s="23" t="s">
        <v>282</v>
      </c>
      <c r="C136" s="24" t="s">
        <v>72</v>
      </c>
      <c r="D136" s="24">
        <v>600</v>
      </c>
      <c r="E136" s="22" t="s">
        <v>10</v>
      </c>
      <c r="F136" s="22" t="s">
        <v>22</v>
      </c>
      <c r="G136" s="7">
        <f>'[1]ОБРАЗОВАНИЕ 07'!FZ68</f>
        <v>22812.848000000002</v>
      </c>
      <c r="H136" s="7">
        <v>23605.148000000001</v>
      </c>
      <c r="I136" s="7">
        <v>24547.339999999997</v>
      </c>
    </row>
    <row r="137" spans="1:9" ht="94.5" thickBot="1">
      <c r="A137" s="36"/>
      <c r="B137" s="23" t="s">
        <v>283</v>
      </c>
      <c r="C137" s="24" t="s">
        <v>72</v>
      </c>
      <c r="D137" s="24">
        <v>800</v>
      </c>
      <c r="E137" s="22" t="s">
        <v>10</v>
      </c>
      <c r="F137" s="22" t="s">
        <v>22</v>
      </c>
      <c r="G137" s="7">
        <f>'[1]ОБРАЗОВАНИЕ 07'!CY63</f>
        <v>12</v>
      </c>
      <c r="H137" s="7">
        <v>12</v>
      </c>
      <c r="I137" s="7">
        <v>12</v>
      </c>
    </row>
    <row r="138" spans="1:9" ht="38.25" thickBot="1">
      <c r="A138" s="29"/>
      <c r="B138" s="32" t="s">
        <v>73</v>
      </c>
      <c r="C138" s="33" t="s">
        <v>74</v>
      </c>
      <c r="D138" s="34"/>
      <c r="E138" s="34"/>
      <c r="F138" s="34"/>
      <c r="G138" s="19">
        <f>G139</f>
        <v>400</v>
      </c>
      <c r="H138" s="19">
        <v>400</v>
      </c>
      <c r="I138" s="19">
        <v>414.2</v>
      </c>
    </row>
    <row r="139" spans="1:9" ht="94.5" thickBot="1">
      <c r="A139" s="36"/>
      <c r="B139" s="23" t="s">
        <v>284</v>
      </c>
      <c r="C139" s="24" t="s">
        <v>75</v>
      </c>
      <c r="D139" s="24">
        <v>200</v>
      </c>
      <c r="E139" s="22" t="s">
        <v>10</v>
      </c>
      <c r="F139" s="22" t="s">
        <v>76</v>
      </c>
      <c r="G139" s="7">
        <f>'[1]ОБРАЗОВАНИЕ 07'!FZ88</f>
        <v>400</v>
      </c>
      <c r="H139" s="7">
        <v>400</v>
      </c>
      <c r="I139" s="7">
        <v>414.2</v>
      </c>
    </row>
    <row r="140" spans="1:9" ht="19.5" thickBot="1">
      <c r="A140" s="41" t="s">
        <v>77</v>
      </c>
      <c r="B140" s="44" t="s">
        <v>78</v>
      </c>
      <c r="C140" s="41" t="s">
        <v>79</v>
      </c>
      <c r="D140" s="44"/>
      <c r="E140" s="44"/>
      <c r="F140" s="44"/>
      <c r="G140" s="19">
        <f>G141+G145</f>
        <v>7322.4</v>
      </c>
      <c r="H140" s="19">
        <v>7504.4</v>
      </c>
      <c r="I140" s="19">
        <v>7863.8</v>
      </c>
    </row>
    <row r="141" spans="1:9" ht="57" thickBot="1">
      <c r="A141" s="29"/>
      <c r="B141" s="32" t="s">
        <v>216</v>
      </c>
      <c r="C141" s="33" t="s">
        <v>217</v>
      </c>
      <c r="D141" s="34"/>
      <c r="E141" s="34"/>
      <c r="F141" s="34"/>
      <c r="G141" s="19">
        <f>G142+G143+G144</f>
        <v>380</v>
      </c>
      <c r="H141" s="19">
        <v>380</v>
      </c>
      <c r="I141" s="19">
        <v>395.2</v>
      </c>
    </row>
    <row r="142" spans="1:9" ht="113.25" hidden="1" thickBot="1">
      <c r="A142" s="36"/>
      <c r="B142" s="23" t="s">
        <v>448</v>
      </c>
      <c r="C142" s="24" t="s">
        <v>449</v>
      </c>
      <c r="D142" s="24">
        <v>200</v>
      </c>
      <c r="E142" s="22" t="s">
        <v>10</v>
      </c>
      <c r="F142" s="22" t="s">
        <v>10</v>
      </c>
      <c r="G142" s="7"/>
      <c r="H142" s="7"/>
      <c r="I142" s="7"/>
    </row>
    <row r="143" spans="1:9" ht="113.25" thickBot="1">
      <c r="A143" s="36"/>
      <c r="B143" s="23" t="s">
        <v>218</v>
      </c>
      <c r="C143" s="24" t="s">
        <v>219</v>
      </c>
      <c r="D143" s="24">
        <v>200</v>
      </c>
      <c r="E143" s="22" t="s">
        <v>10</v>
      </c>
      <c r="F143" s="22" t="s">
        <v>10</v>
      </c>
      <c r="G143" s="7">
        <f>SUM('[1]ОБРАЗОВАНИЕ 07'!FZ81)</f>
        <v>310</v>
      </c>
      <c r="H143" s="7">
        <v>310</v>
      </c>
      <c r="I143" s="7">
        <v>322.39999999999998</v>
      </c>
    </row>
    <row r="144" spans="1:9" ht="113.25" thickBot="1">
      <c r="A144" s="36"/>
      <c r="B144" s="23" t="s">
        <v>220</v>
      </c>
      <c r="C144" s="24" t="s">
        <v>221</v>
      </c>
      <c r="D144" s="24">
        <v>200</v>
      </c>
      <c r="E144" s="22" t="s">
        <v>10</v>
      </c>
      <c r="F144" s="22" t="s">
        <v>10</v>
      </c>
      <c r="G144" s="7">
        <f>SUM('[1]ОБРАЗОВАНИЕ 07'!FZ82)</f>
        <v>70</v>
      </c>
      <c r="H144" s="7">
        <v>70</v>
      </c>
      <c r="I144" s="7">
        <v>72.8</v>
      </c>
    </row>
    <row r="145" spans="1:9" ht="19.5" thickBot="1">
      <c r="A145" s="29"/>
      <c r="B145" s="32" t="s">
        <v>80</v>
      </c>
      <c r="C145" s="33" t="s">
        <v>81</v>
      </c>
      <c r="D145" s="34"/>
      <c r="E145" s="34"/>
      <c r="F145" s="34"/>
      <c r="G145" s="19">
        <f>G148+G146+G147</f>
        <v>6942.4</v>
      </c>
      <c r="H145" s="19">
        <v>7124.4</v>
      </c>
      <c r="I145" s="19">
        <v>7468.6</v>
      </c>
    </row>
    <row r="146" spans="1:9" ht="113.25" thickBot="1">
      <c r="A146" s="36"/>
      <c r="B146" s="23" t="s">
        <v>285</v>
      </c>
      <c r="C146" s="24" t="s">
        <v>82</v>
      </c>
      <c r="D146" s="24">
        <v>200</v>
      </c>
      <c r="E146" s="22" t="s">
        <v>10</v>
      </c>
      <c r="F146" s="22" t="s">
        <v>76</v>
      </c>
      <c r="G146" s="7">
        <f>'[1]ОБРАЗОВАНИЕ 07'!FZ84</f>
        <v>5813.5</v>
      </c>
      <c r="H146" s="7">
        <v>6074.7</v>
      </c>
      <c r="I146" s="7">
        <v>6317.3</v>
      </c>
    </row>
    <row r="147" spans="1:9" ht="94.5" thickBot="1">
      <c r="A147" s="36"/>
      <c r="B147" s="23" t="s">
        <v>231</v>
      </c>
      <c r="C147" s="24" t="s">
        <v>83</v>
      </c>
      <c r="D147" s="24">
        <v>300</v>
      </c>
      <c r="E147" s="22" t="s">
        <v>10</v>
      </c>
      <c r="F147" s="22" t="s">
        <v>76</v>
      </c>
      <c r="G147" s="7">
        <f>'[1]ОБРАЗОВАНИЕ 07'!FZ85</f>
        <v>458</v>
      </c>
      <c r="H147" s="7">
        <v>478</v>
      </c>
      <c r="I147" s="7">
        <v>498</v>
      </c>
    </row>
    <row r="148" spans="1:9" ht="113.25" thickBot="1">
      <c r="A148" s="36"/>
      <c r="B148" s="23" t="s">
        <v>286</v>
      </c>
      <c r="C148" s="24" t="s">
        <v>82</v>
      </c>
      <c r="D148" s="24">
        <v>200</v>
      </c>
      <c r="E148" s="22" t="s">
        <v>10</v>
      </c>
      <c r="F148" s="22" t="s">
        <v>76</v>
      </c>
      <c r="G148" s="7">
        <f>'[1]ОБРАЗОВАНИЕ 07'!FZ83</f>
        <v>670.9</v>
      </c>
      <c r="H148" s="7">
        <v>571.69999999999993</v>
      </c>
      <c r="I148" s="7">
        <v>653.30000000000007</v>
      </c>
    </row>
    <row r="149" spans="1:9" ht="38.25" thickBot="1">
      <c r="A149" s="41" t="s">
        <v>84</v>
      </c>
      <c r="B149" s="42" t="s">
        <v>85</v>
      </c>
      <c r="C149" s="41" t="s">
        <v>86</v>
      </c>
      <c r="D149" s="44"/>
      <c r="E149" s="44"/>
      <c r="F149" s="44"/>
      <c r="G149" s="19">
        <f>G150+G154</f>
        <v>22254.950400000002</v>
      </c>
      <c r="H149" s="19">
        <v>23346.399999999998</v>
      </c>
      <c r="I149" s="19">
        <v>24471.499999999996</v>
      </c>
    </row>
    <row r="150" spans="1:9" ht="57" thickBot="1">
      <c r="A150" s="29"/>
      <c r="B150" s="32" t="s">
        <v>209</v>
      </c>
      <c r="C150" s="33" t="s">
        <v>87</v>
      </c>
      <c r="D150" s="34"/>
      <c r="E150" s="34"/>
      <c r="F150" s="34"/>
      <c r="G150" s="19">
        <f>G151+G152+G153</f>
        <v>4832.2000000000007</v>
      </c>
      <c r="H150" s="19">
        <v>5141.0999999999995</v>
      </c>
      <c r="I150" s="19">
        <v>5321.8</v>
      </c>
    </row>
    <row r="151" spans="1:9" ht="188.25" thickBot="1">
      <c r="A151" s="36"/>
      <c r="B151" s="20" t="s">
        <v>287</v>
      </c>
      <c r="C151" s="21" t="s">
        <v>88</v>
      </c>
      <c r="D151" s="21">
        <v>100</v>
      </c>
      <c r="E151" s="22" t="s">
        <v>10</v>
      </c>
      <c r="F151" s="22" t="s">
        <v>76</v>
      </c>
      <c r="G151" s="9">
        <f>'[1]ОБРАЗОВАНИЕ 07'!D87</f>
        <v>4292.6000000000004</v>
      </c>
      <c r="H151" s="9">
        <v>4464.5</v>
      </c>
      <c r="I151" s="9">
        <v>4642.8999999999996</v>
      </c>
    </row>
    <row r="152" spans="1:9" ht="132" thickBot="1">
      <c r="A152" s="36"/>
      <c r="B152" s="20" t="s">
        <v>288</v>
      </c>
      <c r="C152" s="21" t="s">
        <v>88</v>
      </c>
      <c r="D152" s="21">
        <v>200</v>
      </c>
      <c r="E152" s="22" t="s">
        <v>10</v>
      </c>
      <c r="F152" s="22" t="s">
        <v>76</v>
      </c>
      <c r="G152" s="9">
        <f>'[1]ОБРАЗОВАНИЕ 07'!FZ87-'[1]ОБРАЗОВАНИЕ 07'!D87-'[1]ОБРАЗОВАНИЕ 07'!CY87</f>
        <v>539.60000000000036</v>
      </c>
      <c r="H152" s="9">
        <v>676.59999999999945</v>
      </c>
      <c r="I152" s="9">
        <v>678.90000000000055</v>
      </c>
    </row>
    <row r="153" spans="1:9" ht="132" hidden="1" thickBot="1">
      <c r="A153" s="36"/>
      <c r="B153" s="20" t="s">
        <v>450</v>
      </c>
      <c r="C153" s="21" t="s">
        <v>88</v>
      </c>
      <c r="D153" s="21">
        <v>800</v>
      </c>
      <c r="E153" s="22" t="s">
        <v>10</v>
      </c>
      <c r="F153" s="22" t="s">
        <v>76</v>
      </c>
      <c r="G153" s="9">
        <f>'[1]ОБРАЗОВАНИЕ 07'!CY87</f>
        <v>0</v>
      </c>
      <c r="H153" s="9">
        <v>0</v>
      </c>
      <c r="I153" s="9"/>
    </row>
    <row r="154" spans="1:9" ht="75.75" thickBot="1">
      <c r="A154" s="29"/>
      <c r="B154" s="32" t="s">
        <v>89</v>
      </c>
      <c r="C154" s="33" t="s">
        <v>90</v>
      </c>
      <c r="D154" s="34"/>
      <c r="E154" s="34"/>
      <c r="F154" s="34"/>
      <c r="G154" s="19">
        <f>G155+G156+G157</f>
        <v>17422.750400000001</v>
      </c>
      <c r="H154" s="19">
        <v>18205.3</v>
      </c>
      <c r="I154" s="19">
        <v>19149.699999999997</v>
      </c>
    </row>
    <row r="155" spans="1:9" ht="169.5" thickBot="1">
      <c r="A155" s="36"/>
      <c r="B155" s="20" t="s">
        <v>289</v>
      </c>
      <c r="C155" s="21" t="s">
        <v>91</v>
      </c>
      <c r="D155" s="21">
        <v>100</v>
      </c>
      <c r="E155" s="22" t="s">
        <v>10</v>
      </c>
      <c r="F155" s="22" t="s">
        <v>76</v>
      </c>
      <c r="G155" s="9">
        <f>'[1]ОБРАЗОВАНИЕ 07'!D89+'[1]ОБРАЗОВАНИЕ 07'!D90</f>
        <v>15781.802399999999</v>
      </c>
      <c r="H155" s="9">
        <v>16259.999999999998</v>
      </c>
      <c r="I155" s="9">
        <v>17069.5</v>
      </c>
    </row>
    <row r="156" spans="1:9" ht="113.25" thickBot="1">
      <c r="A156" s="36"/>
      <c r="B156" s="20" t="s">
        <v>290</v>
      </c>
      <c r="C156" s="21" t="s">
        <v>91</v>
      </c>
      <c r="D156" s="21">
        <v>200</v>
      </c>
      <c r="E156" s="22" t="s">
        <v>10</v>
      </c>
      <c r="F156" s="22" t="s">
        <v>76</v>
      </c>
      <c r="G156" s="9">
        <f>'[1]ОБРАЗОВАНИЕ 07'!FZ89+'[1]ОБРАЗОВАНИЕ 07'!FZ90-'[1]ОБРАЗОВАНИЕ 07'!D89-'[1]ОБРАЗОВАНИЕ 07'!D90-'[1]ОБРАЗОВАНИЕ 07'!CY89-'[1]ОБРАЗОВАНИЕ 07'!CY90</f>
        <v>1640.9480000000017</v>
      </c>
      <c r="H156" s="9">
        <v>1945.3000000000011</v>
      </c>
      <c r="I156" s="9">
        <v>2080.1999999999971</v>
      </c>
    </row>
    <row r="157" spans="1:9" ht="113.25" hidden="1" thickBot="1">
      <c r="A157" s="36"/>
      <c r="B157" s="20" t="s">
        <v>451</v>
      </c>
      <c r="C157" s="21" t="s">
        <v>91</v>
      </c>
      <c r="D157" s="21">
        <v>800</v>
      </c>
      <c r="E157" s="22" t="s">
        <v>10</v>
      </c>
      <c r="F157" s="22" t="s">
        <v>76</v>
      </c>
      <c r="G157" s="9">
        <f>'[1]ОБРАЗОВАНИЕ 07'!CY89+'[1]ОБРАЗОВАНИЕ 07'!CY90</f>
        <v>0</v>
      </c>
      <c r="H157" s="9">
        <v>0</v>
      </c>
      <c r="I157" s="9"/>
    </row>
    <row r="158" spans="1:9" ht="19.5" thickBot="1">
      <c r="A158" s="41" t="s">
        <v>92</v>
      </c>
      <c r="B158" s="42" t="s">
        <v>93</v>
      </c>
      <c r="C158" s="41" t="s">
        <v>236</v>
      </c>
      <c r="D158" s="44"/>
      <c r="E158" s="44"/>
      <c r="F158" s="44"/>
      <c r="G158" s="19">
        <f>G159+G161+G165</f>
        <v>38322.827900000004</v>
      </c>
      <c r="H158" s="19">
        <v>39845.927899999995</v>
      </c>
      <c r="I158" s="19">
        <v>41123.627899999999</v>
      </c>
    </row>
    <row r="159" spans="1:9" ht="38.25" thickBot="1">
      <c r="A159" s="29"/>
      <c r="B159" s="32" t="s">
        <v>94</v>
      </c>
      <c r="C159" s="33" t="s">
        <v>237</v>
      </c>
      <c r="D159" s="34"/>
      <c r="E159" s="34"/>
      <c r="F159" s="34"/>
      <c r="G159" s="19">
        <f>G160</f>
        <v>1060.3999999999999</v>
      </c>
      <c r="H159" s="19">
        <v>1060.3999999999999</v>
      </c>
      <c r="I159" s="19">
        <v>1145.3</v>
      </c>
    </row>
    <row r="160" spans="1:9" ht="94.5" thickBot="1">
      <c r="A160" s="36"/>
      <c r="B160" s="20" t="s">
        <v>291</v>
      </c>
      <c r="C160" s="39" t="s">
        <v>238</v>
      </c>
      <c r="D160" s="21">
        <v>200</v>
      </c>
      <c r="E160" s="21">
        <v>11</v>
      </c>
      <c r="F160" s="46" t="s">
        <v>17</v>
      </c>
      <c r="G160" s="9">
        <f>'[1]Физическая кул.испорт 11'!FZ8</f>
        <v>1060.3999999999999</v>
      </c>
      <c r="H160" s="9">
        <v>1060.3999999999999</v>
      </c>
      <c r="I160" s="9">
        <v>1145.3</v>
      </c>
    </row>
    <row r="161" spans="1:9" ht="38.25" thickBot="1">
      <c r="A161" s="29"/>
      <c r="B161" s="32" t="s">
        <v>95</v>
      </c>
      <c r="C161" s="33" t="s">
        <v>235</v>
      </c>
      <c r="D161" s="34"/>
      <c r="E161" s="34"/>
      <c r="F161" s="34"/>
      <c r="G161" s="19">
        <f>G164+G163+G162</f>
        <v>37262.427900000002</v>
      </c>
      <c r="H161" s="19">
        <v>38785.527899999994</v>
      </c>
      <c r="I161" s="19">
        <v>39978.327899999997</v>
      </c>
    </row>
    <row r="162" spans="1:9" ht="94.5" thickBot="1">
      <c r="A162" s="29"/>
      <c r="B162" s="20" t="s">
        <v>339</v>
      </c>
      <c r="C162" s="46" t="s">
        <v>212</v>
      </c>
      <c r="D162" s="43">
        <v>500</v>
      </c>
      <c r="E162" s="46" t="s">
        <v>38</v>
      </c>
      <c r="F162" s="46" t="s">
        <v>30</v>
      </c>
      <c r="G162" s="9">
        <f>'[1]Физическая кул.испорт 11'!FZ13+'[1]Физическая кул.испорт 11'!CN14</f>
        <v>698.52789999999993</v>
      </c>
      <c r="H162" s="9">
        <v>698.52789999999993</v>
      </c>
      <c r="I162" s="9">
        <v>698.52789999999993</v>
      </c>
    </row>
    <row r="163" spans="1:9" ht="113.25" thickBot="1">
      <c r="A163" s="36"/>
      <c r="B163" s="20" t="s">
        <v>292</v>
      </c>
      <c r="C163" s="46" t="s">
        <v>212</v>
      </c>
      <c r="D163" s="43">
        <v>600</v>
      </c>
      <c r="E163" s="46" t="s">
        <v>38</v>
      </c>
      <c r="F163" s="46" t="s">
        <v>30</v>
      </c>
      <c r="G163" s="9">
        <f>'[1]Физическая кул.испорт 11'!FZ14-'[1]Физическая кул.испорт 11'!CN14</f>
        <v>458.70000000000005</v>
      </c>
      <c r="H163" s="9">
        <v>458.70000000000005</v>
      </c>
      <c r="I163" s="9">
        <v>458.70000000000005</v>
      </c>
    </row>
    <row r="164" spans="1:9" ht="113.25" thickBot="1">
      <c r="A164" s="36"/>
      <c r="B164" s="20" t="s">
        <v>293</v>
      </c>
      <c r="C164" s="46" t="s">
        <v>239</v>
      </c>
      <c r="D164" s="43">
        <v>600</v>
      </c>
      <c r="E164" s="46">
        <v>11</v>
      </c>
      <c r="F164" s="46" t="s">
        <v>30</v>
      </c>
      <c r="G164" s="9">
        <f>'[1]Физическая кул.испорт 11'!FZ11</f>
        <v>36105.200000000004</v>
      </c>
      <c r="H164" s="9">
        <v>37628.299999999996</v>
      </c>
      <c r="I164" s="9">
        <v>38821.1</v>
      </c>
    </row>
    <row r="165" spans="1:9" ht="38.25" hidden="1" thickBot="1">
      <c r="A165" s="29"/>
      <c r="B165" s="32" t="s">
        <v>95</v>
      </c>
      <c r="C165" s="33" t="s">
        <v>452</v>
      </c>
      <c r="D165" s="34"/>
      <c r="E165" s="34"/>
      <c r="F165" s="34"/>
      <c r="G165" s="19"/>
      <c r="H165" s="19"/>
      <c r="I165" s="19"/>
    </row>
    <row r="166" spans="1:9" ht="75.75" thickBot="1">
      <c r="A166" s="29" t="s">
        <v>96</v>
      </c>
      <c r="B166" s="47" t="s">
        <v>307</v>
      </c>
      <c r="C166" s="28" t="s">
        <v>97</v>
      </c>
      <c r="D166" s="28"/>
      <c r="E166" s="48"/>
      <c r="F166" s="48"/>
      <c r="G166" s="49">
        <f>+G167+G173+G177</f>
        <v>34178.74</v>
      </c>
      <c r="H166" s="49">
        <v>7718.8616700000002</v>
      </c>
      <c r="I166" s="49">
        <v>7741.3005499999999</v>
      </c>
    </row>
    <row r="167" spans="1:9" ht="57" thickBot="1">
      <c r="A167" s="29" t="s">
        <v>98</v>
      </c>
      <c r="B167" s="47" t="s">
        <v>99</v>
      </c>
      <c r="C167" s="28" t="s">
        <v>100</v>
      </c>
      <c r="D167" s="28"/>
      <c r="E167" s="48"/>
      <c r="F167" s="48"/>
      <c r="G167" s="49">
        <f>+G168+G171</f>
        <v>30333.14</v>
      </c>
      <c r="H167" s="49">
        <v>3820.66167</v>
      </c>
      <c r="I167" s="49">
        <v>3843.1005500000001</v>
      </c>
    </row>
    <row r="168" spans="1:9" ht="38.25" thickBot="1">
      <c r="A168" s="29"/>
      <c r="B168" s="32" t="s">
        <v>101</v>
      </c>
      <c r="C168" s="33" t="s">
        <v>102</v>
      </c>
      <c r="D168" s="34"/>
      <c r="E168" s="34"/>
      <c r="F168" s="34"/>
      <c r="G168" s="19">
        <f>+G170+G169</f>
        <v>3974.04</v>
      </c>
      <c r="H168" s="19">
        <v>3820.66167</v>
      </c>
      <c r="I168" s="19">
        <v>3843.1005500000001</v>
      </c>
    </row>
    <row r="169" spans="1:9" ht="57" thickBot="1">
      <c r="A169" s="36"/>
      <c r="B169" s="37" t="s">
        <v>453</v>
      </c>
      <c r="C169" s="21" t="s">
        <v>454</v>
      </c>
      <c r="D169" s="39" t="s">
        <v>455</v>
      </c>
      <c r="E169" s="39" t="s">
        <v>11</v>
      </c>
      <c r="F169" s="22" t="s">
        <v>11</v>
      </c>
      <c r="G169" s="11">
        <f>'[1]ЖКХ 05'!FZ19</f>
        <v>0</v>
      </c>
      <c r="H169" s="11">
        <v>0</v>
      </c>
      <c r="I169" s="11"/>
    </row>
    <row r="170" spans="1:9" ht="57" thickBot="1">
      <c r="A170" s="36"/>
      <c r="B170" s="37" t="s">
        <v>456</v>
      </c>
      <c r="C170" s="21" t="s">
        <v>103</v>
      </c>
      <c r="D170" s="21">
        <v>300</v>
      </c>
      <c r="E170" s="21">
        <v>10</v>
      </c>
      <c r="F170" s="22" t="s">
        <v>18</v>
      </c>
      <c r="G170" s="11">
        <f>'[1]Социальная политика 10'!FZ13</f>
        <v>3974.04</v>
      </c>
      <c r="H170" s="11">
        <v>3820.66167</v>
      </c>
      <c r="I170" s="11">
        <v>3843.1005500000001</v>
      </c>
    </row>
    <row r="171" spans="1:9" ht="57" thickBot="1">
      <c r="A171" s="29"/>
      <c r="B171" s="32" t="s">
        <v>457</v>
      </c>
      <c r="C171" s="33" t="s">
        <v>458</v>
      </c>
      <c r="D171" s="34"/>
      <c r="E171" s="34"/>
      <c r="F171" s="34"/>
      <c r="G171" s="19">
        <f>SUM(G172)</f>
        <v>26359.1</v>
      </c>
      <c r="H171" s="19">
        <v>0</v>
      </c>
      <c r="I171" s="19">
        <v>0</v>
      </c>
    </row>
    <row r="172" spans="1:9" ht="57" thickBot="1">
      <c r="A172" s="29"/>
      <c r="B172" s="23" t="s">
        <v>459</v>
      </c>
      <c r="C172" s="39" t="s">
        <v>460</v>
      </c>
      <c r="D172" s="21">
        <v>500</v>
      </c>
      <c r="E172" s="22" t="s">
        <v>11</v>
      </c>
      <c r="F172" s="39" t="s">
        <v>11</v>
      </c>
      <c r="G172" s="19">
        <f>SUM('[1]ЖКХ 05'!FZ20)</f>
        <v>26359.1</v>
      </c>
      <c r="H172" s="19">
        <v>0</v>
      </c>
      <c r="I172" s="19">
        <v>0</v>
      </c>
    </row>
    <row r="173" spans="1:9" ht="19.5" hidden="1" thickBot="1">
      <c r="A173" s="29" t="s">
        <v>461</v>
      </c>
      <c r="B173" s="47" t="s">
        <v>462</v>
      </c>
      <c r="C173" s="28" t="s">
        <v>463</v>
      </c>
      <c r="D173" s="28"/>
      <c r="E173" s="48"/>
      <c r="F173" s="48"/>
      <c r="G173" s="49">
        <f>+G174+G175</f>
        <v>0</v>
      </c>
      <c r="H173" s="49">
        <v>0</v>
      </c>
      <c r="I173" s="49">
        <v>0</v>
      </c>
    </row>
    <row r="174" spans="1:9" ht="19.5" hidden="1" thickBot="1">
      <c r="A174" s="29"/>
      <c r="B174" s="32" t="s">
        <v>464</v>
      </c>
      <c r="C174" s="33" t="s">
        <v>465</v>
      </c>
      <c r="D174" s="34"/>
      <c r="E174" s="34"/>
      <c r="F174" s="34"/>
      <c r="G174" s="19"/>
      <c r="H174" s="19"/>
      <c r="I174" s="19"/>
    </row>
    <row r="175" spans="1:9" ht="38.25" hidden="1" thickBot="1">
      <c r="A175" s="29"/>
      <c r="B175" s="32" t="s">
        <v>466</v>
      </c>
      <c r="C175" s="33" t="s">
        <v>467</v>
      </c>
      <c r="D175" s="34"/>
      <c r="E175" s="34"/>
      <c r="F175" s="34"/>
      <c r="G175" s="19"/>
      <c r="H175" s="19"/>
      <c r="I175" s="19"/>
    </row>
    <row r="176" spans="1:9" ht="19.5" hidden="1" thickBot="1">
      <c r="A176" s="36"/>
      <c r="B176" s="20" t="s">
        <v>468</v>
      </c>
      <c r="C176" s="21" t="s">
        <v>469</v>
      </c>
      <c r="D176" s="21">
        <v>200</v>
      </c>
      <c r="E176" s="22" t="s">
        <v>18</v>
      </c>
      <c r="F176" s="39" t="s">
        <v>153</v>
      </c>
      <c r="G176" s="9"/>
      <c r="H176" s="9"/>
      <c r="I176" s="9"/>
    </row>
    <row r="177" spans="1:9" ht="57" thickBot="1">
      <c r="A177" s="29" t="s">
        <v>104</v>
      </c>
      <c r="B177" s="47" t="s">
        <v>105</v>
      </c>
      <c r="C177" s="28" t="s">
        <v>106</v>
      </c>
      <c r="D177" s="28"/>
      <c r="E177" s="48"/>
      <c r="F177" s="48"/>
      <c r="G177" s="49">
        <f>+G178+G180+G182+G184</f>
        <v>3845.6</v>
      </c>
      <c r="H177" s="49">
        <v>3898.2</v>
      </c>
      <c r="I177" s="49">
        <v>3898.2</v>
      </c>
    </row>
    <row r="178" spans="1:9" ht="38.25" thickBot="1">
      <c r="A178" s="29"/>
      <c r="B178" s="32" t="s">
        <v>222</v>
      </c>
      <c r="C178" s="33" t="s">
        <v>223</v>
      </c>
      <c r="D178" s="34"/>
      <c r="E178" s="34"/>
      <c r="F178" s="34"/>
      <c r="G178" s="19">
        <f>SUM(G179)</f>
        <v>0</v>
      </c>
      <c r="H178" s="19">
        <v>3898.2</v>
      </c>
      <c r="I178" s="19">
        <v>3898.2</v>
      </c>
    </row>
    <row r="179" spans="1:9" ht="38.25" thickBot="1">
      <c r="A179" s="29"/>
      <c r="B179" s="23" t="s">
        <v>340</v>
      </c>
      <c r="C179" s="24" t="s">
        <v>232</v>
      </c>
      <c r="D179" s="21">
        <v>500</v>
      </c>
      <c r="E179" s="22" t="s">
        <v>11</v>
      </c>
      <c r="F179" s="39" t="s">
        <v>30</v>
      </c>
      <c r="G179" s="19">
        <f>SUM('[1]ЖКХ 05'!FZ11)</f>
        <v>0</v>
      </c>
      <c r="H179" s="19">
        <v>3898.2</v>
      </c>
      <c r="I179" s="19">
        <v>3898.2</v>
      </c>
    </row>
    <row r="180" spans="1:9" ht="38.25" thickBot="1">
      <c r="A180" s="29"/>
      <c r="B180" s="32" t="s">
        <v>470</v>
      </c>
      <c r="C180" s="33" t="s">
        <v>471</v>
      </c>
      <c r="D180" s="34"/>
      <c r="E180" s="34"/>
      <c r="F180" s="34"/>
      <c r="G180" s="19">
        <f>SUM(G181)</f>
        <v>3845.6</v>
      </c>
      <c r="H180" s="19">
        <v>0</v>
      </c>
      <c r="I180" s="19">
        <v>0</v>
      </c>
    </row>
    <row r="181" spans="1:9" ht="57" thickBot="1">
      <c r="A181" s="29"/>
      <c r="B181" s="23" t="s">
        <v>472</v>
      </c>
      <c r="C181" s="24" t="s">
        <v>473</v>
      </c>
      <c r="D181" s="21">
        <v>200</v>
      </c>
      <c r="E181" s="22" t="s">
        <v>11</v>
      </c>
      <c r="F181" s="39" t="s">
        <v>11</v>
      </c>
      <c r="G181" s="19">
        <f>SUM('[1]ЖКХ 05'!FZ32)</f>
        <v>3845.6</v>
      </c>
      <c r="H181" s="19">
        <v>0</v>
      </c>
      <c r="I181" s="19">
        <v>0</v>
      </c>
    </row>
    <row r="182" spans="1:9" ht="38.25" hidden="1" thickBot="1">
      <c r="A182" s="29"/>
      <c r="B182" s="32" t="s">
        <v>474</v>
      </c>
      <c r="C182" s="33" t="s">
        <v>475</v>
      </c>
      <c r="D182" s="34"/>
      <c r="E182" s="34"/>
      <c r="F182" s="34"/>
      <c r="G182" s="19">
        <f>G183</f>
        <v>0</v>
      </c>
      <c r="H182" s="19">
        <v>0</v>
      </c>
      <c r="I182" s="19"/>
    </row>
    <row r="183" spans="1:9" ht="169.5" hidden="1" thickBot="1">
      <c r="A183" s="36"/>
      <c r="B183" s="20" t="s">
        <v>476</v>
      </c>
      <c r="C183" s="21" t="s">
        <v>477</v>
      </c>
      <c r="D183" s="21">
        <v>500</v>
      </c>
      <c r="E183" s="22" t="s">
        <v>11</v>
      </c>
      <c r="F183" s="39" t="s">
        <v>11</v>
      </c>
      <c r="G183" s="9"/>
      <c r="H183" s="9"/>
      <c r="I183" s="9"/>
    </row>
    <row r="184" spans="1:9" ht="38.25" hidden="1" thickBot="1">
      <c r="A184" s="29"/>
      <c r="B184" s="32" t="s">
        <v>478</v>
      </c>
      <c r="C184" s="33" t="s">
        <v>479</v>
      </c>
      <c r="D184" s="34"/>
      <c r="E184" s="34"/>
      <c r="F184" s="34"/>
      <c r="G184" s="19"/>
      <c r="H184" s="19"/>
      <c r="I184" s="19"/>
    </row>
    <row r="185" spans="1:9" ht="57" thickBot="1">
      <c r="A185" s="29" t="s">
        <v>107</v>
      </c>
      <c r="B185" s="47" t="s">
        <v>308</v>
      </c>
      <c r="C185" s="28" t="s">
        <v>108</v>
      </c>
      <c r="D185" s="28"/>
      <c r="E185" s="48"/>
      <c r="F185" s="48"/>
      <c r="G185" s="49">
        <f>+G186+G187+G188+G191</f>
        <v>6085.7004499999994</v>
      </c>
      <c r="H185" s="49">
        <v>12855.61045</v>
      </c>
      <c r="I185" s="49">
        <v>9242.7604499999998</v>
      </c>
    </row>
    <row r="186" spans="1:9" ht="94.5" hidden="1" thickBot="1">
      <c r="A186" s="32"/>
      <c r="B186" s="32" t="s">
        <v>480</v>
      </c>
      <c r="C186" s="33" t="s">
        <v>481</v>
      </c>
      <c r="D186" s="32"/>
      <c r="E186" s="32"/>
      <c r="F186" s="32"/>
      <c r="G186" s="32"/>
      <c r="H186" s="32"/>
      <c r="I186" s="32"/>
    </row>
    <row r="187" spans="1:9" ht="57" hidden="1" thickBot="1">
      <c r="A187" s="32"/>
      <c r="B187" s="32" t="s">
        <v>482</v>
      </c>
      <c r="C187" s="33" t="s">
        <v>483</v>
      </c>
      <c r="D187" s="32"/>
      <c r="E187" s="32"/>
      <c r="F187" s="32"/>
      <c r="G187" s="32"/>
      <c r="H187" s="32"/>
      <c r="I187" s="32"/>
    </row>
    <row r="188" spans="1:9" ht="57" thickBot="1">
      <c r="A188" s="32"/>
      <c r="B188" s="32" t="s">
        <v>109</v>
      </c>
      <c r="C188" s="33" t="s">
        <v>110</v>
      </c>
      <c r="D188" s="32"/>
      <c r="E188" s="32"/>
      <c r="F188" s="32"/>
      <c r="G188" s="50">
        <f>G190+G189</f>
        <v>6085.7004499999994</v>
      </c>
      <c r="H188" s="50">
        <v>12855.61045</v>
      </c>
      <c r="I188" s="50">
        <v>9242.7604499999998</v>
      </c>
    </row>
    <row r="189" spans="1:9" ht="38.25" thickBot="1">
      <c r="A189" s="36"/>
      <c r="B189" s="20" t="s">
        <v>484</v>
      </c>
      <c r="C189" s="21" t="s">
        <v>224</v>
      </c>
      <c r="D189" s="21">
        <v>500</v>
      </c>
      <c r="E189" s="22" t="s">
        <v>11</v>
      </c>
      <c r="F189" s="39" t="s">
        <v>30</v>
      </c>
      <c r="G189" s="9">
        <f>'[1]ЖКХ 05'!FZ8</f>
        <v>4342.9399999999996</v>
      </c>
      <c r="H189" s="9">
        <v>11112.85</v>
      </c>
      <c r="I189" s="9">
        <v>7500</v>
      </c>
    </row>
    <row r="190" spans="1:9" ht="19.5" thickBot="1">
      <c r="A190" s="36"/>
      <c r="B190" s="20" t="s">
        <v>485</v>
      </c>
      <c r="C190" s="21" t="s">
        <v>111</v>
      </c>
      <c r="D190" s="21">
        <v>500</v>
      </c>
      <c r="E190" s="22" t="s">
        <v>11</v>
      </c>
      <c r="F190" s="39" t="s">
        <v>22</v>
      </c>
      <c r="G190" s="9">
        <f>'[1]ЖКХ 05'!FZ16</f>
        <v>1742.76045</v>
      </c>
      <c r="H190" s="9">
        <v>1742.76045</v>
      </c>
      <c r="I190" s="9">
        <v>1742.76045</v>
      </c>
    </row>
    <row r="191" spans="1:9" ht="38.25" hidden="1" thickBot="1">
      <c r="A191" s="32"/>
      <c r="B191" s="32" t="s">
        <v>486</v>
      </c>
      <c r="C191" s="33" t="s">
        <v>487</v>
      </c>
      <c r="D191" s="32"/>
      <c r="E191" s="32"/>
      <c r="F191" s="32"/>
      <c r="G191" s="32"/>
      <c r="H191" s="32"/>
      <c r="I191" s="32"/>
    </row>
    <row r="192" spans="1:9" ht="38.25" thickBot="1">
      <c r="A192" s="29" t="s">
        <v>112</v>
      </c>
      <c r="B192" s="47" t="s">
        <v>294</v>
      </c>
      <c r="C192" s="28" t="s">
        <v>113</v>
      </c>
      <c r="D192" s="28"/>
      <c r="E192" s="48"/>
      <c r="F192" s="48"/>
      <c r="G192" s="49">
        <f>+G193+G203+G207</f>
        <v>91074.549999999988</v>
      </c>
      <c r="H192" s="49">
        <v>34009.35</v>
      </c>
      <c r="I192" s="49">
        <v>35320.699999999997</v>
      </c>
    </row>
    <row r="193" spans="1:9" ht="38.25" thickBot="1">
      <c r="A193" s="29" t="s">
        <v>114</v>
      </c>
      <c r="B193" s="47" t="s">
        <v>115</v>
      </c>
      <c r="C193" s="28" t="s">
        <v>116</v>
      </c>
      <c r="D193" s="28"/>
      <c r="E193" s="48"/>
      <c r="F193" s="48"/>
      <c r="G193" s="49">
        <f>G194+G196+G201</f>
        <v>58766.400000000001</v>
      </c>
      <c r="H193" s="49">
        <v>14295</v>
      </c>
      <c r="I193" s="49">
        <v>15155</v>
      </c>
    </row>
    <row r="194" spans="1:9" ht="38.25" thickBot="1">
      <c r="A194" s="29"/>
      <c r="B194" s="32" t="s">
        <v>117</v>
      </c>
      <c r="C194" s="33" t="s">
        <v>118</v>
      </c>
      <c r="D194" s="34"/>
      <c r="E194" s="34"/>
      <c r="F194" s="34"/>
      <c r="G194" s="19">
        <f>G195</f>
        <v>4000</v>
      </c>
      <c r="H194" s="19">
        <v>1000</v>
      </c>
      <c r="I194" s="19">
        <v>1000</v>
      </c>
    </row>
    <row r="195" spans="1:9" ht="94.5" thickBot="1">
      <c r="A195" s="36"/>
      <c r="B195" s="20" t="s">
        <v>341</v>
      </c>
      <c r="C195" s="21" t="s">
        <v>119</v>
      </c>
      <c r="D195" s="21">
        <v>800</v>
      </c>
      <c r="E195" s="22" t="s">
        <v>17</v>
      </c>
      <c r="F195" s="21">
        <v>13</v>
      </c>
      <c r="G195" s="12">
        <f>'[1]УПРАВЛЕНИЕ 01'!DO24</f>
        <v>4000</v>
      </c>
      <c r="H195" s="12">
        <v>1000</v>
      </c>
      <c r="I195" s="12">
        <v>1000</v>
      </c>
    </row>
    <row r="196" spans="1:9" ht="57" thickBot="1">
      <c r="A196" s="29"/>
      <c r="B196" s="32" t="s">
        <v>120</v>
      </c>
      <c r="C196" s="33" t="s">
        <v>121</v>
      </c>
      <c r="D196" s="34"/>
      <c r="E196" s="34"/>
      <c r="F196" s="34"/>
      <c r="G196" s="19">
        <f>G197+G198+G199+G200</f>
        <v>54766.400000000001</v>
      </c>
      <c r="H196" s="19">
        <v>13295</v>
      </c>
      <c r="I196" s="19">
        <v>14155</v>
      </c>
    </row>
    <row r="197" spans="1:9" ht="94.5" thickBot="1">
      <c r="A197" s="36"/>
      <c r="B197" s="20" t="s">
        <v>295</v>
      </c>
      <c r="C197" s="43" t="s">
        <v>122</v>
      </c>
      <c r="D197" s="21">
        <v>500</v>
      </c>
      <c r="E197" s="39">
        <v>14</v>
      </c>
      <c r="F197" s="39" t="s">
        <v>17</v>
      </c>
      <c r="G197" s="9">
        <f>'[1]Межбюдж.трансф. 14'!CL8</f>
        <v>6670</v>
      </c>
      <c r="H197" s="9">
        <v>7115</v>
      </c>
      <c r="I197" s="9">
        <v>7745</v>
      </c>
    </row>
    <row r="198" spans="1:9" ht="113.25" thickBot="1">
      <c r="A198" s="36"/>
      <c r="B198" s="20" t="s">
        <v>296</v>
      </c>
      <c r="C198" s="43" t="s">
        <v>123</v>
      </c>
      <c r="D198" s="21">
        <v>500</v>
      </c>
      <c r="E198" s="39">
        <v>14</v>
      </c>
      <c r="F198" s="39" t="s">
        <v>17</v>
      </c>
      <c r="G198" s="9">
        <f>'[1]Межбюдж.трансф. 14'!CK9</f>
        <v>7108</v>
      </c>
      <c r="H198" s="9">
        <v>6180</v>
      </c>
      <c r="I198" s="9">
        <v>6410</v>
      </c>
    </row>
    <row r="199" spans="1:9" ht="94.5" thickBot="1">
      <c r="A199" s="36"/>
      <c r="B199" s="20" t="s">
        <v>488</v>
      </c>
      <c r="C199" s="43" t="s">
        <v>489</v>
      </c>
      <c r="D199" s="21">
        <v>500</v>
      </c>
      <c r="E199" s="39">
        <v>14</v>
      </c>
      <c r="F199" s="39" t="s">
        <v>22</v>
      </c>
      <c r="G199" s="9">
        <f>'[1]Межбюдж.трансф. 14'!CO11</f>
        <v>40988.400000000001</v>
      </c>
      <c r="H199" s="9">
        <v>0</v>
      </c>
      <c r="I199" s="9">
        <v>0</v>
      </c>
    </row>
    <row r="200" spans="1:9" ht="150.75" hidden="1" thickBot="1">
      <c r="A200" s="36"/>
      <c r="B200" s="20" t="s">
        <v>490</v>
      </c>
      <c r="C200" s="43" t="s">
        <v>491</v>
      </c>
      <c r="D200" s="21">
        <v>500</v>
      </c>
      <c r="E200" s="39">
        <v>14</v>
      </c>
      <c r="F200" s="39" t="s">
        <v>22</v>
      </c>
      <c r="G200" s="9"/>
      <c r="H200" s="9"/>
      <c r="I200" s="9"/>
    </row>
    <row r="201" spans="1:9" ht="38.25" hidden="1" thickBot="1">
      <c r="A201" s="29"/>
      <c r="B201" s="32" t="s">
        <v>492</v>
      </c>
      <c r="C201" s="33" t="s">
        <v>493</v>
      </c>
      <c r="D201" s="34"/>
      <c r="E201" s="34"/>
      <c r="F201" s="34"/>
      <c r="G201" s="19">
        <f>G202</f>
        <v>0</v>
      </c>
      <c r="H201" s="19">
        <v>0</v>
      </c>
      <c r="I201" s="19"/>
    </row>
    <row r="202" spans="1:9" ht="94.5" hidden="1" thickBot="1">
      <c r="A202" s="36"/>
      <c r="B202" s="20" t="s">
        <v>494</v>
      </c>
      <c r="C202" s="39" t="s">
        <v>495</v>
      </c>
      <c r="D202" s="21">
        <v>700</v>
      </c>
      <c r="E202" s="39">
        <v>13</v>
      </c>
      <c r="F202" s="39" t="s">
        <v>17</v>
      </c>
      <c r="G202" s="9">
        <f>[1]Райбюджет!FZ52</f>
        <v>0</v>
      </c>
      <c r="H202" s="9">
        <v>0</v>
      </c>
      <c r="I202" s="9"/>
    </row>
    <row r="203" spans="1:9" ht="94.5" thickBot="1">
      <c r="A203" s="29" t="s">
        <v>124</v>
      </c>
      <c r="B203" s="47" t="s">
        <v>125</v>
      </c>
      <c r="C203" s="28" t="s">
        <v>126</v>
      </c>
      <c r="D203" s="28"/>
      <c r="E203" s="48"/>
      <c r="F203" s="48"/>
      <c r="G203" s="49">
        <f>+G204</f>
        <v>8301</v>
      </c>
      <c r="H203" s="49">
        <v>6157.6</v>
      </c>
      <c r="I203" s="49">
        <v>6020</v>
      </c>
    </row>
    <row r="204" spans="1:9" ht="94.5" thickBot="1">
      <c r="A204" s="29"/>
      <c r="B204" s="32" t="s">
        <v>127</v>
      </c>
      <c r="C204" s="33" t="s">
        <v>128</v>
      </c>
      <c r="D204" s="34"/>
      <c r="E204" s="34"/>
      <c r="F204" s="34"/>
      <c r="G204" s="19">
        <f>+G205+G206</f>
        <v>8301</v>
      </c>
      <c r="H204" s="19">
        <v>6157.6</v>
      </c>
      <c r="I204" s="19">
        <v>6020</v>
      </c>
    </row>
    <row r="205" spans="1:9" ht="150.75" thickBot="1">
      <c r="A205" s="36"/>
      <c r="B205" s="20" t="s">
        <v>342</v>
      </c>
      <c r="C205" s="43" t="s">
        <v>129</v>
      </c>
      <c r="D205" s="43">
        <v>300</v>
      </c>
      <c r="E205" s="21">
        <v>10</v>
      </c>
      <c r="F205" s="22" t="s">
        <v>17</v>
      </c>
      <c r="G205" s="11">
        <f>'[1]Социальная политика 10'!CU8</f>
        <v>7776</v>
      </c>
      <c r="H205" s="11">
        <v>6157.6</v>
      </c>
      <c r="I205" s="11">
        <v>6020</v>
      </c>
    </row>
    <row r="206" spans="1:9" ht="150.75" thickBot="1">
      <c r="A206" s="36"/>
      <c r="B206" s="20" t="s">
        <v>343</v>
      </c>
      <c r="C206" s="43" t="s">
        <v>130</v>
      </c>
      <c r="D206" s="43">
        <v>300</v>
      </c>
      <c r="E206" s="21">
        <v>10</v>
      </c>
      <c r="F206" s="22" t="s">
        <v>22</v>
      </c>
      <c r="G206" s="11">
        <f>'[1]Социальная политика 10'!CQ8</f>
        <v>525</v>
      </c>
      <c r="H206" s="11">
        <v>0</v>
      </c>
      <c r="I206" s="11">
        <v>0</v>
      </c>
    </row>
    <row r="207" spans="1:9" ht="38.25" thickBot="1">
      <c r="A207" s="29" t="s">
        <v>131</v>
      </c>
      <c r="B207" s="47" t="s">
        <v>132</v>
      </c>
      <c r="C207" s="28" t="s">
        <v>133</v>
      </c>
      <c r="D207" s="28"/>
      <c r="E207" s="48"/>
      <c r="F207" s="48"/>
      <c r="G207" s="49">
        <f>+G208+G214</f>
        <v>24007.15</v>
      </c>
      <c r="H207" s="49">
        <v>13556.75</v>
      </c>
      <c r="I207" s="49">
        <v>14145.7</v>
      </c>
    </row>
    <row r="208" spans="1:9" ht="57" thickBot="1">
      <c r="A208" s="29"/>
      <c r="B208" s="32" t="s">
        <v>134</v>
      </c>
      <c r="C208" s="33" t="s">
        <v>135</v>
      </c>
      <c r="D208" s="34"/>
      <c r="E208" s="34"/>
      <c r="F208" s="34"/>
      <c r="G208" s="19">
        <f>+G209+G210+G211+G212+G213</f>
        <v>12874.949999999999</v>
      </c>
      <c r="H208" s="19">
        <v>13556.75</v>
      </c>
      <c r="I208" s="19">
        <v>14145.7</v>
      </c>
    </row>
    <row r="209" spans="1:9" ht="169.5" thickBot="1">
      <c r="A209" s="36"/>
      <c r="B209" s="38" t="s">
        <v>297</v>
      </c>
      <c r="C209" s="24" t="s">
        <v>136</v>
      </c>
      <c r="D209" s="24">
        <v>100</v>
      </c>
      <c r="E209" s="22" t="s">
        <v>17</v>
      </c>
      <c r="F209" s="22" t="s">
        <v>43</v>
      </c>
      <c r="G209" s="8">
        <f>'[1]УПРАВЛЕНИЕ 01'!D21</f>
        <v>10401.5</v>
      </c>
      <c r="H209" s="8">
        <v>11374</v>
      </c>
      <c r="I209" s="8">
        <v>11829</v>
      </c>
    </row>
    <row r="210" spans="1:9" ht="132" thickBot="1">
      <c r="A210" s="36"/>
      <c r="B210" s="38" t="s">
        <v>298</v>
      </c>
      <c r="C210" s="24" t="s">
        <v>136</v>
      </c>
      <c r="D210" s="24">
        <v>200</v>
      </c>
      <c r="E210" s="22" t="s">
        <v>17</v>
      </c>
      <c r="F210" s="22" t="s">
        <v>43</v>
      </c>
      <c r="G210" s="8">
        <f>'[1]УПРАВЛЕНИЕ 01'!FZ21-'[1]УПРАВЛЕНИЕ 01'!CX21-'[1]УПРАВЛЕНИЕ 01'!D21</f>
        <v>1880.1499999999996</v>
      </c>
      <c r="H210" s="8">
        <v>2182.75</v>
      </c>
      <c r="I210" s="8">
        <v>2316.7000000000007</v>
      </c>
    </row>
    <row r="211" spans="1:9" ht="113.25" hidden="1" thickBot="1">
      <c r="A211" s="36"/>
      <c r="B211" s="38" t="s">
        <v>496</v>
      </c>
      <c r="C211" s="24" t="s">
        <v>136</v>
      </c>
      <c r="D211" s="24">
        <v>800</v>
      </c>
      <c r="E211" s="22" t="s">
        <v>17</v>
      </c>
      <c r="F211" s="22" t="s">
        <v>43</v>
      </c>
      <c r="G211" s="8">
        <f>'[1]УПРАВЛЕНИЕ 01'!CX21</f>
        <v>0</v>
      </c>
      <c r="H211" s="8">
        <v>0</v>
      </c>
      <c r="I211" s="8"/>
    </row>
    <row r="212" spans="1:9" ht="169.5" thickBot="1">
      <c r="A212" s="36"/>
      <c r="B212" s="38" t="s">
        <v>297</v>
      </c>
      <c r="C212" s="24" t="s">
        <v>497</v>
      </c>
      <c r="D212" s="24">
        <v>100</v>
      </c>
      <c r="E212" s="22" t="s">
        <v>17</v>
      </c>
      <c r="F212" s="22" t="s">
        <v>43</v>
      </c>
      <c r="G212" s="8">
        <f>'[1]УПРАВЛЕНИЕ 01'!D22</f>
        <v>593.29999999999995</v>
      </c>
      <c r="H212" s="8">
        <v>0</v>
      </c>
      <c r="I212" s="8">
        <v>0</v>
      </c>
    </row>
    <row r="213" spans="1:9" ht="132" hidden="1" thickBot="1">
      <c r="A213" s="36"/>
      <c r="B213" s="38" t="s">
        <v>298</v>
      </c>
      <c r="C213" s="24" t="s">
        <v>497</v>
      </c>
      <c r="D213" s="24">
        <v>200</v>
      </c>
      <c r="E213" s="22" t="s">
        <v>17</v>
      </c>
      <c r="F213" s="22" t="s">
        <v>43</v>
      </c>
      <c r="G213" s="8">
        <f>'[1]УПРАВЛЕНИЕ 01'!FZ22-'[1]УПРАВЛЕНИЕ 01'!D22</f>
        <v>0</v>
      </c>
      <c r="H213" s="8">
        <v>0</v>
      </c>
      <c r="I213" s="8"/>
    </row>
    <row r="214" spans="1:9" ht="38.25" thickBot="1">
      <c r="A214" s="29"/>
      <c r="B214" s="32" t="s">
        <v>498</v>
      </c>
      <c r="C214" s="33" t="s">
        <v>499</v>
      </c>
      <c r="D214" s="34"/>
      <c r="E214" s="34"/>
      <c r="F214" s="34"/>
      <c r="G214" s="19">
        <f>G215+G216+G217+G218</f>
        <v>11132.2</v>
      </c>
      <c r="H214" s="19">
        <v>0</v>
      </c>
      <c r="I214" s="19">
        <v>0</v>
      </c>
    </row>
    <row r="215" spans="1:9" ht="169.5" thickBot="1">
      <c r="A215" s="36"/>
      <c r="B215" s="38" t="s">
        <v>297</v>
      </c>
      <c r="C215" s="24" t="s">
        <v>500</v>
      </c>
      <c r="D215" s="24">
        <v>100</v>
      </c>
      <c r="E215" s="22" t="s">
        <v>17</v>
      </c>
      <c r="F215" s="22" t="s">
        <v>20</v>
      </c>
      <c r="G215" s="9">
        <f>'[1]УПРАВЛЕНИЕ 01'!D41</f>
        <v>10286.200000000001</v>
      </c>
      <c r="H215" s="9">
        <v>0</v>
      </c>
      <c r="I215" s="9">
        <v>0</v>
      </c>
    </row>
    <row r="216" spans="1:9" ht="132" thickBot="1">
      <c r="A216" s="36"/>
      <c r="B216" s="38" t="s">
        <v>298</v>
      </c>
      <c r="C216" s="24" t="s">
        <v>500</v>
      </c>
      <c r="D216" s="24">
        <v>200</v>
      </c>
      <c r="E216" s="22" t="s">
        <v>17</v>
      </c>
      <c r="F216" s="22" t="s">
        <v>20</v>
      </c>
      <c r="G216" s="9">
        <f>'[1]УПРАВЛЕНИЕ 01'!FZ41-[1]программы!G215</f>
        <v>325</v>
      </c>
      <c r="H216" s="9">
        <v>0</v>
      </c>
      <c r="I216" s="9">
        <v>0</v>
      </c>
    </row>
    <row r="217" spans="1:9" ht="169.5" thickBot="1">
      <c r="A217" s="36"/>
      <c r="B217" s="38" t="s">
        <v>297</v>
      </c>
      <c r="C217" s="24" t="s">
        <v>501</v>
      </c>
      <c r="D217" s="24">
        <v>100</v>
      </c>
      <c r="E217" s="22" t="s">
        <v>17</v>
      </c>
      <c r="F217" s="22" t="s">
        <v>20</v>
      </c>
      <c r="G217" s="9">
        <f>SUM('[1]УПРАВЛЕНИЕ 01'!D42)</f>
        <v>501</v>
      </c>
      <c r="H217" s="9">
        <v>0</v>
      </c>
      <c r="I217" s="9">
        <v>0</v>
      </c>
    </row>
    <row r="218" spans="1:9" ht="132" thickBot="1">
      <c r="A218" s="36"/>
      <c r="B218" s="38" t="s">
        <v>298</v>
      </c>
      <c r="C218" s="24" t="s">
        <v>501</v>
      </c>
      <c r="D218" s="24">
        <v>200</v>
      </c>
      <c r="E218" s="22" t="s">
        <v>17</v>
      </c>
      <c r="F218" s="22" t="s">
        <v>20</v>
      </c>
      <c r="G218" s="9">
        <f>SUM('[1]УПРАВЛЕНИЕ 01'!FZ42-'[1]УПРАВЛЕНИЕ 01'!D42)</f>
        <v>20</v>
      </c>
      <c r="H218" s="9">
        <v>0</v>
      </c>
      <c r="I218" s="9">
        <v>0</v>
      </c>
    </row>
    <row r="219" spans="1:9" ht="75.75" thickBot="1">
      <c r="A219" s="29" t="s">
        <v>137</v>
      </c>
      <c r="B219" s="51" t="s">
        <v>305</v>
      </c>
      <c r="C219" s="29" t="s">
        <v>138</v>
      </c>
      <c r="D219" s="28"/>
      <c r="E219" s="48"/>
      <c r="F219" s="48"/>
      <c r="G219" s="49">
        <f>+G220+G225+G236+G244</f>
        <v>19414.64357</v>
      </c>
      <c r="H219" s="49">
        <v>17767.8</v>
      </c>
      <c r="I219" s="49">
        <v>15229.500000000002</v>
      </c>
    </row>
    <row r="220" spans="1:9" ht="38.25" thickBot="1">
      <c r="A220" s="29" t="s">
        <v>139</v>
      </c>
      <c r="B220" s="51" t="s">
        <v>140</v>
      </c>
      <c r="C220" s="29" t="s">
        <v>141</v>
      </c>
      <c r="D220" s="28"/>
      <c r="E220" s="48"/>
      <c r="F220" s="48"/>
      <c r="G220" s="49">
        <f>G222+G221+G224</f>
        <v>773.3</v>
      </c>
      <c r="H220" s="49">
        <v>470.2</v>
      </c>
      <c r="I220" s="49">
        <v>400.1</v>
      </c>
    </row>
    <row r="221" spans="1:9" ht="38.25" thickBot="1">
      <c r="A221" s="29"/>
      <c r="B221" s="32" t="s">
        <v>502</v>
      </c>
      <c r="C221" s="33" t="s">
        <v>503</v>
      </c>
      <c r="D221" s="34"/>
      <c r="E221" s="34"/>
      <c r="F221" s="34"/>
      <c r="G221" s="19"/>
      <c r="H221" s="19"/>
      <c r="I221" s="19"/>
    </row>
    <row r="222" spans="1:9" ht="38.25" thickBot="1">
      <c r="A222" s="29"/>
      <c r="B222" s="32" t="s">
        <v>246</v>
      </c>
      <c r="C222" s="33" t="s">
        <v>142</v>
      </c>
      <c r="D222" s="34"/>
      <c r="E222" s="34"/>
      <c r="F222" s="34"/>
      <c r="G222" s="19">
        <f>+G223</f>
        <v>773.3</v>
      </c>
      <c r="H222" s="19">
        <v>470.2</v>
      </c>
      <c r="I222" s="19">
        <v>400.1</v>
      </c>
    </row>
    <row r="223" spans="1:9" ht="150.75" thickBot="1">
      <c r="A223" s="36"/>
      <c r="B223" s="38" t="s">
        <v>309</v>
      </c>
      <c r="C223" s="24" t="s">
        <v>143</v>
      </c>
      <c r="D223" s="24">
        <v>200</v>
      </c>
      <c r="E223" s="22" t="s">
        <v>18</v>
      </c>
      <c r="F223" s="22" t="s">
        <v>11</v>
      </c>
      <c r="G223" s="9">
        <f>'[1]НАЦИОНАЛЬНАЯ ЭКОНОМИКА 04'!FZ12</f>
        <v>773.3</v>
      </c>
      <c r="H223" s="9">
        <v>470.2</v>
      </c>
      <c r="I223" s="9">
        <v>400.1</v>
      </c>
    </row>
    <row r="224" spans="1:9" ht="38.25" thickBot="1">
      <c r="A224" s="29"/>
      <c r="B224" s="32" t="s">
        <v>504</v>
      </c>
      <c r="C224" s="33" t="s">
        <v>505</v>
      </c>
      <c r="D224" s="34"/>
      <c r="E224" s="34"/>
      <c r="F224" s="34"/>
      <c r="G224" s="19"/>
      <c r="H224" s="19"/>
      <c r="I224" s="19"/>
    </row>
    <row r="225" spans="1:9" ht="38.25" thickBot="1">
      <c r="A225" s="29" t="s">
        <v>144</v>
      </c>
      <c r="B225" s="51" t="s">
        <v>145</v>
      </c>
      <c r="C225" s="29" t="s">
        <v>146</v>
      </c>
      <c r="D225" s="28"/>
      <c r="E225" s="48"/>
      <c r="F225" s="48"/>
      <c r="G225" s="49">
        <f>+G226+G228+G233</f>
        <v>2625.9</v>
      </c>
      <c r="H225" s="49">
        <v>2591</v>
      </c>
      <c r="I225" s="49">
        <v>0</v>
      </c>
    </row>
    <row r="226" spans="1:9" ht="38.25" thickBot="1">
      <c r="A226" s="29"/>
      <c r="B226" s="32" t="s">
        <v>506</v>
      </c>
      <c r="C226" s="33" t="s">
        <v>507</v>
      </c>
      <c r="D226" s="34"/>
      <c r="E226" s="34"/>
      <c r="F226" s="34"/>
      <c r="G226" s="19">
        <f>+G227</f>
        <v>0</v>
      </c>
      <c r="H226" s="19">
        <v>2591</v>
      </c>
      <c r="I226" s="19">
        <v>0</v>
      </c>
    </row>
    <row r="227" spans="1:9" ht="132" thickBot="1">
      <c r="A227" s="36"/>
      <c r="B227" s="37" t="s">
        <v>508</v>
      </c>
      <c r="C227" s="21" t="s">
        <v>509</v>
      </c>
      <c r="D227" s="21">
        <v>300</v>
      </c>
      <c r="E227" s="21">
        <v>10</v>
      </c>
      <c r="F227" s="22" t="s">
        <v>22</v>
      </c>
      <c r="G227" s="11">
        <f>'[1]Социальная политика 10'!CT10</f>
        <v>0</v>
      </c>
      <c r="H227" s="11">
        <v>2591</v>
      </c>
      <c r="I227" s="11">
        <v>0</v>
      </c>
    </row>
    <row r="228" spans="1:9" ht="38.25" hidden="1" thickBot="1">
      <c r="A228" s="29"/>
      <c r="B228" s="32" t="s">
        <v>510</v>
      </c>
      <c r="C228" s="33" t="s">
        <v>511</v>
      </c>
      <c r="D228" s="34"/>
      <c r="E228" s="34"/>
      <c r="F228" s="34"/>
      <c r="G228" s="19">
        <f>G231+G229</f>
        <v>0</v>
      </c>
      <c r="H228" s="19">
        <v>0</v>
      </c>
      <c r="I228" s="19"/>
    </row>
    <row r="229" spans="1:9" ht="38.25" hidden="1" thickBot="1">
      <c r="A229" s="36"/>
      <c r="B229" s="20" t="s">
        <v>510</v>
      </c>
      <c r="C229" s="21" t="s">
        <v>511</v>
      </c>
      <c r="D229" s="21"/>
      <c r="E229" s="22"/>
      <c r="F229" s="22"/>
      <c r="G229" s="9">
        <f>G230</f>
        <v>0</v>
      </c>
      <c r="H229" s="9">
        <v>0</v>
      </c>
      <c r="I229" s="9"/>
    </row>
    <row r="230" spans="1:9" ht="57" hidden="1" thickBot="1">
      <c r="A230" s="36"/>
      <c r="B230" s="52" t="s">
        <v>512</v>
      </c>
      <c r="C230" s="21" t="s">
        <v>513</v>
      </c>
      <c r="D230" s="21">
        <v>500</v>
      </c>
      <c r="E230" s="22" t="s">
        <v>11</v>
      </c>
      <c r="F230" s="22" t="s">
        <v>30</v>
      </c>
      <c r="G230" s="9"/>
      <c r="H230" s="9"/>
      <c r="I230" s="9"/>
    </row>
    <row r="231" spans="1:9" ht="132" hidden="1" thickBot="1">
      <c r="A231" s="36"/>
      <c r="B231" s="20" t="s">
        <v>514</v>
      </c>
      <c r="C231" s="21" t="s">
        <v>511</v>
      </c>
      <c r="D231" s="21">
        <v>500</v>
      </c>
      <c r="E231" s="22" t="s">
        <v>11</v>
      </c>
      <c r="F231" s="22" t="s">
        <v>22</v>
      </c>
      <c r="G231" s="9"/>
      <c r="H231" s="9"/>
      <c r="I231" s="9"/>
    </row>
    <row r="232" spans="1:9" ht="150.75" hidden="1" thickBot="1">
      <c r="A232" s="36"/>
      <c r="B232" s="20" t="s">
        <v>515</v>
      </c>
      <c r="C232" s="21" t="s">
        <v>516</v>
      </c>
      <c r="D232" s="21">
        <v>500</v>
      </c>
      <c r="E232" s="22" t="s">
        <v>11</v>
      </c>
      <c r="F232" s="22" t="s">
        <v>22</v>
      </c>
      <c r="G232" s="9"/>
      <c r="H232" s="9"/>
      <c r="I232" s="9"/>
    </row>
    <row r="233" spans="1:9" ht="38.25" thickBot="1">
      <c r="A233" s="29"/>
      <c r="B233" s="32" t="s">
        <v>517</v>
      </c>
      <c r="C233" s="33" t="s">
        <v>518</v>
      </c>
      <c r="D233" s="34"/>
      <c r="E233" s="34"/>
      <c r="F233" s="34"/>
      <c r="G233" s="19">
        <f>G234</f>
        <v>2625.9</v>
      </c>
      <c r="H233" s="19">
        <v>0</v>
      </c>
      <c r="I233" s="19">
        <v>0</v>
      </c>
    </row>
    <row r="234" spans="1:9" ht="132" thickBot="1">
      <c r="A234" s="36"/>
      <c r="B234" s="20" t="s">
        <v>519</v>
      </c>
      <c r="C234" s="21" t="s">
        <v>520</v>
      </c>
      <c r="D234" s="21">
        <v>500</v>
      </c>
      <c r="E234" s="22" t="s">
        <v>11</v>
      </c>
      <c r="F234" s="22" t="s">
        <v>22</v>
      </c>
      <c r="G234" s="9">
        <f>'[1]ЖКХ 05'!FZ15</f>
        <v>2625.9</v>
      </c>
      <c r="H234" s="9">
        <v>0</v>
      </c>
      <c r="I234" s="9">
        <v>0</v>
      </c>
    </row>
    <row r="235" spans="1:9" ht="19.5" thickBot="1">
      <c r="A235" s="36"/>
      <c r="B235" s="20"/>
      <c r="C235" s="21"/>
      <c r="D235" s="21"/>
      <c r="E235" s="22"/>
      <c r="F235" s="22"/>
      <c r="G235" s="9"/>
      <c r="H235" s="9"/>
      <c r="I235" s="9"/>
    </row>
    <row r="236" spans="1:9" ht="57" thickBot="1">
      <c r="A236" s="29" t="s">
        <v>147</v>
      </c>
      <c r="B236" s="51" t="s">
        <v>148</v>
      </c>
      <c r="C236" s="29" t="s">
        <v>149</v>
      </c>
      <c r="D236" s="28"/>
      <c r="E236" s="48"/>
      <c r="F236" s="48"/>
      <c r="G236" s="49">
        <f>+G237+G241</f>
        <v>1570</v>
      </c>
      <c r="H236" s="49">
        <v>851</v>
      </c>
      <c r="I236" s="49">
        <v>450</v>
      </c>
    </row>
    <row r="237" spans="1:9" ht="57" thickBot="1">
      <c r="A237" s="29"/>
      <c r="B237" s="32" t="s">
        <v>150</v>
      </c>
      <c r="C237" s="33" t="s">
        <v>151</v>
      </c>
      <c r="D237" s="34"/>
      <c r="E237" s="34"/>
      <c r="F237" s="34"/>
      <c r="G237" s="19">
        <f>+G238+G239+G240</f>
        <v>1200</v>
      </c>
      <c r="H237" s="19">
        <v>600</v>
      </c>
      <c r="I237" s="19">
        <v>450</v>
      </c>
    </row>
    <row r="238" spans="1:9" ht="150.75" hidden="1" thickBot="1">
      <c r="A238" s="36"/>
      <c r="B238" s="20" t="s">
        <v>521</v>
      </c>
      <c r="C238" s="21" t="s">
        <v>522</v>
      </c>
      <c r="D238" s="21">
        <v>200</v>
      </c>
      <c r="E238" s="22" t="s">
        <v>17</v>
      </c>
      <c r="F238" s="22" t="s">
        <v>20</v>
      </c>
      <c r="G238" s="9">
        <f>'[1]УПРАВЛЕНИЕ 01'!FZ33</f>
        <v>0</v>
      </c>
      <c r="H238" s="9">
        <v>0</v>
      </c>
      <c r="I238" s="9"/>
    </row>
    <row r="239" spans="1:9" ht="132" thickBot="1">
      <c r="A239" s="36"/>
      <c r="B239" s="20" t="s">
        <v>310</v>
      </c>
      <c r="C239" s="24" t="s">
        <v>152</v>
      </c>
      <c r="D239" s="24">
        <v>200</v>
      </c>
      <c r="E239" s="22" t="s">
        <v>18</v>
      </c>
      <c r="F239" s="22" t="s">
        <v>153</v>
      </c>
      <c r="G239" s="7">
        <f>'[1]НАЦИОНАЛЬНАЯ ЭКОНОМИКА 04'!FZ27+'[1]НАЦИОНАЛЬНАЯ ЭКОНОМИКА 04'!FZ28</f>
        <v>1200</v>
      </c>
      <c r="H239" s="7">
        <v>600</v>
      </c>
      <c r="I239" s="7">
        <v>450</v>
      </c>
    </row>
    <row r="240" spans="1:9" ht="19.5" hidden="1" thickBot="1">
      <c r="A240" s="36"/>
      <c r="B240" s="53" t="s">
        <v>523</v>
      </c>
      <c r="C240" s="24" t="s">
        <v>524</v>
      </c>
      <c r="D240" s="24">
        <v>200</v>
      </c>
      <c r="E240" s="22" t="s">
        <v>18</v>
      </c>
      <c r="F240" s="22" t="s">
        <v>153</v>
      </c>
      <c r="G240" s="7"/>
      <c r="H240" s="7"/>
      <c r="I240" s="7"/>
    </row>
    <row r="241" spans="1:9" ht="57" thickBot="1">
      <c r="A241" s="29"/>
      <c r="B241" s="32" t="s">
        <v>225</v>
      </c>
      <c r="C241" s="33" t="s">
        <v>226</v>
      </c>
      <c r="D241" s="34"/>
      <c r="E241" s="34"/>
      <c r="F241" s="34"/>
      <c r="G241" s="19">
        <f>SUM(G243+G242)</f>
        <v>370</v>
      </c>
      <c r="H241" s="19">
        <v>251</v>
      </c>
      <c r="I241" s="19">
        <v>0</v>
      </c>
    </row>
    <row r="242" spans="1:9" ht="38.25" thickBot="1">
      <c r="A242" s="29"/>
      <c r="B242" s="23" t="s">
        <v>344</v>
      </c>
      <c r="C242" s="24" t="s">
        <v>345</v>
      </c>
      <c r="D242" s="21">
        <v>500</v>
      </c>
      <c r="E242" s="22" t="s">
        <v>11</v>
      </c>
      <c r="F242" s="22" t="s">
        <v>30</v>
      </c>
      <c r="G242" s="19">
        <f>SUM('[1]ЖКХ 05'!FZ10)</f>
        <v>235</v>
      </c>
      <c r="H242" s="19">
        <v>251</v>
      </c>
      <c r="I242" s="19">
        <v>0</v>
      </c>
    </row>
    <row r="243" spans="1:9" ht="57" thickBot="1">
      <c r="A243" s="29"/>
      <c r="B243" s="23" t="s">
        <v>525</v>
      </c>
      <c r="C243" s="24" t="s">
        <v>526</v>
      </c>
      <c r="D243" s="21">
        <v>500</v>
      </c>
      <c r="E243" s="22" t="s">
        <v>11</v>
      </c>
      <c r="F243" s="22" t="s">
        <v>30</v>
      </c>
      <c r="G243" s="54">
        <f>SUM('[1]ЖКХ 05'!FZ12)</f>
        <v>135</v>
      </c>
      <c r="H243" s="19">
        <v>0</v>
      </c>
      <c r="I243" s="19">
        <v>0</v>
      </c>
    </row>
    <row r="244" spans="1:9" ht="38.25" thickBot="1">
      <c r="A244" s="29" t="s">
        <v>154</v>
      </c>
      <c r="B244" s="51" t="s">
        <v>132</v>
      </c>
      <c r="C244" s="29" t="s">
        <v>155</v>
      </c>
      <c r="D244" s="28"/>
      <c r="E244" s="48"/>
      <c r="F244" s="48"/>
      <c r="G244" s="49">
        <f>+G245+G250+G252</f>
        <v>14445.443570000001</v>
      </c>
      <c r="H244" s="49">
        <v>13855.6</v>
      </c>
      <c r="I244" s="49">
        <v>14379.400000000001</v>
      </c>
    </row>
    <row r="245" spans="1:9" ht="75.75" thickBot="1">
      <c r="A245" s="29"/>
      <c r="B245" s="32" t="s">
        <v>156</v>
      </c>
      <c r="C245" s="33" t="s">
        <v>157</v>
      </c>
      <c r="D245" s="34"/>
      <c r="E245" s="34"/>
      <c r="F245" s="34"/>
      <c r="G245" s="19">
        <f>+G246+G247+G248+G249</f>
        <v>7944.4</v>
      </c>
      <c r="H245" s="19">
        <v>7587.2000000000007</v>
      </c>
      <c r="I245" s="19">
        <v>7863.8000000000011</v>
      </c>
    </row>
    <row r="246" spans="1:9" ht="207" thickBot="1">
      <c r="A246" s="36"/>
      <c r="B246" s="20" t="s">
        <v>311</v>
      </c>
      <c r="C246" s="21" t="s">
        <v>158</v>
      </c>
      <c r="D246" s="21">
        <v>100</v>
      </c>
      <c r="E246" s="22" t="s">
        <v>18</v>
      </c>
      <c r="F246" s="22" t="s">
        <v>11</v>
      </c>
      <c r="G246" s="9">
        <f>'[1]НАЦИОНАЛЬНАЯ ЭКОНОМИКА 04'!D11</f>
        <v>6916.9</v>
      </c>
      <c r="H246" s="9">
        <v>6701.1</v>
      </c>
      <c r="I246" s="9">
        <v>6968.7000000000007</v>
      </c>
    </row>
    <row r="247" spans="1:9" ht="150.75" thickBot="1">
      <c r="A247" s="36"/>
      <c r="B247" s="20" t="s">
        <v>312</v>
      </c>
      <c r="C247" s="21" t="s">
        <v>158</v>
      </c>
      <c r="D247" s="21">
        <v>200</v>
      </c>
      <c r="E247" s="22" t="s">
        <v>18</v>
      </c>
      <c r="F247" s="22" t="s">
        <v>11</v>
      </c>
      <c r="G247" s="9">
        <f>'[1]НАЦИОНАЛЬНАЯ ЭКОНОМИКА 04'!FZ11-'[1]НАЦИОНАЛЬНАЯ ЭКОНОМИКА 04'!D11-'[1]НАЦИОНАЛЬНАЯ ЭКОНОМИКА 04'!CY11</f>
        <v>1027.5</v>
      </c>
      <c r="H247" s="9">
        <v>886.10000000000036</v>
      </c>
      <c r="I247" s="9">
        <v>895.10000000000036</v>
      </c>
    </row>
    <row r="248" spans="1:9" ht="150.75" hidden="1" thickBot="1">
      <c r="A248" s="36"/>
      <c r="B248" s="20" t="s">
        <v>527</v>
      </c>
      <c r="C248" s="21" t="s">
        <v>158</v>
      </c>
      <c r="D248" s="21">
        <v>800</v>
      </c>
      <c r="E248" s="22" t="s">
        <v>18</v>
      </c>
      <c r="F248" s="22" t="s">
        <v>11</v>
      </c>
      <c r="G248" s="9">
        <f>'[1]НАЦИОНАЛЬНАЯ ЭКОНОМИКА 04'!CY11</f>
        <v>0</v>
      </c>
      <c r="H248" s="9">
        <v>0</v>
      </c>
      <c r="I248" s="9"/>
    </row>
    <row r="249" spans="1:9" ht="150.75" hidden="1" thickBot="1">
      <c r="A249" s="36"/>
      <c r="B249" s="20" t="s">
        <v>528</v>
      </c>
      <c r="C249" s="21" t="s">
        <v>529</v>
      </c>
      <c r="D249" s="21">
        <v>200</v>
      </c>
      <c r="E249" s="22" t="s">
        <v>10</v>
      </c>
      <c r="F249" s="22" t="s">
        <v>11</v>
      </c>
      <c r="G249" s="9">
        <f>'[1]ОБРАЗОВАНИЕ 07'!FZ77</f>
        <v>0</v>
      </c>
      <c r="H249" s="9">
        <v>0</v>
      </c>
      <c r="I249" s="9"/>
    </row>
    <row r="250" spans="1:9" ht="38.25" thickBot="1">
      <c r="A250" s="29"/>
      <c r="B250" s="32" t="s">
        <v>159</v>
      </c>
      <c r="C250" s="33" t="s">
        <v>160</v>
      </c>
      <c r="D250" s="34"/>
      <c r="E250" s="34"/>
      <c r="F250" s="34"/>
      <c r="G250" s="19">
        <f>+G251</f>
        <v>5232.5742</v>
      </c>
      <c r="H250" s="19">
        <v>5044.1000000000004</v>
      </c>
      <c r="I250" s="19">
        <v>5238.1000000000004</v>
      </c>
    </row>
    <row r="251" spans="1:9" ht="150.75" thickBot="1">
      <c r="A251" s="36"/>
      <c r="B251" s="20" t="s">
        <v>313</v>
      </c>
      <c r="C251" s="21" t="s">
        <v>161</v>
      </c>
      <c r="D251" s="21">
        <v>600</v>
      </c>
      <c r="E251" s="22" t="s">
        <v>18</v>
      </c>
      <c r="F251" s="22" t="s">
        <v>11</v>
      </c>
      <c r="G251" s="9">
        <f>'[1]НАЦИОНАЛЬНАЯ ЭКОНОМИКА 04'!FZ14</f>
        <v>5232.5742</v>
      </c>
      <c r="H251" s="9">
        <v>5044.1000000000004</v>
      </c>
      <c r="I251" s="9">
        <v>5238.1000000000004</v>
      </c>
    </row>
    <row r="252" spans="1:9" ht="38.25" thickBot="1">
      <c r="A252" s="29"/>
      <c r="B252" s="32" t="s">
        <v>162</v>
      </c>
      <c r="C252" s="33" t="s">
        <v>163</v>
      </c>
      <c r="D252" s="34"/>
      <c r="E252" s="34"/>
      <c r="F252" s="34"/>
      <c r="G252" s="19">
        <f>+G253+G254</f>
        <v>1268.46937</v>
      </c>
      <c r="H252" s="19">
        <v>1224.3</v>
      </c>
      <c r="I252" s="19">
        <v>1277.5</v>
      </c>
    </row>
    <row r="253" spans="1:9" ht="132" thickBot="1">
      <c r="A253" s="36"/>
      <c r="B253" s="20" t="s">
        <v>530</v>
      </c>
      <c r="C253" s="21" t="s">
        <v>164</v>
      </c>
      <c r="D253" s="21">
        <v>500</v>
      </c>
      <c r="E253" s="22" t="s">
        <v>17</v>
      </c>
      <c r="F253" s="22" t="s">
        <v>20</v>
      </c>
      <c r="G253" s="9">
        <f>'[1]УПРАВЛЕНИЕ 01'!CJ36</f>
        <v>44.169370000000001</v>
      </c>
      <c r="H253" s="9">
        <v>0</v>
      </c>
      <c r="I253" s="9">
        <v>0</v>
      </c>
    </row>
    <row r="254" spans="1:9" ht="150.75" thickBot="1">
      <c r="A254" s="36"/>
      <c r="B254" s="20" t="s">
        <v>346</v>
      </c>
      <c r="C254" s="21" t="s">
        <v>164</v>
      </c>
      <c r="D254" s="21">
        <v>600</v>
      </c>
      <c r="E254" s="22" t="s">
        <v>17</v>
      </c>
      <c r="F254" s="22" t="s">
        <v>20</v>
      </c>
      <c r="G254" s="9">
        <f>'[1]УПРАВЛЕНИЕ 01'!FZ36-'[1]УПРАВЛЕНИЕ 01'!CI36</f>
        <v>1224.3</v>
      </c>
      <c r="H254" s="9">
        <v>1224.3</v>
      </c>
      <c r="I254" s="9">
        <v>1277.5</v>
      </c>
    </row>
    <row r="255" spans="1:9" ht="38.25" thickBot="1">
      <c r="A255" s="29" t="s">
        <v>165</v>
      </c>
      <c r="B255" s="51" t="s">
        <v>299</v>
      </c>
      <c r="C255" s="33" t="s">
        <v>166</v>
      </c>
      <c r="D255" s="33"/>
      <c r="E255" s="35"/>
      <c r="F255" s="35"/>
      <c r="G255" s="55">
        <f>+G256+G260</f>
        <v>6000</v>
      </c>
      <c r="H255" s="55">
        <v>2000</v>
      </c>
      <c r="I255" s="55">
        <v>2000</v>
      </c>
    </row>
    <row r="256" spans="1:9" ht="57" hidden="1" thickBot="1">
      <c r="A256" s="29" t="s">
        <v>531</v>
      </c>
      <c r="B256" s="51" t="s">
        <v>532</v>
      </c>
      <c r="C256" s="33" t="s">
        <v>533</v>
      </c>
      <c r="D256" s="33"/>
      <c r="E256" s="35"/>
      <c r="F256" s="35"/>
      <c r="G256" s="55">
        <f>+G257+G258</f>
        <v>0</v>
      </c>
      <c r="H256" s="55">
        <v>0</v>
      </c>
      <c r="I256" s="55"/>
    </row>
    <row r="257" spans="1:9" ht="38.25" hidden="1" thickBot="1">
      <c r="A257" s="29"/>
      <c r="B257" s="32" t="s">
        <v>534</v>
      </c>
      <c r="C257" s="33" t="s">
        <v>535</v>
      </c>
      <c r="D257" s="34"/>
      <c r="E257" s="34"/>
      <c r="F257" s="34"/>
      <c r="G257" s="19"/>
      <c r="H257" s="19"/>
      <c r="I257" s="19"/>
    </row>
    <row r="258" spans="1:9" ht="38.25" hidden="1" thickBot="1">
      <c r="A258" s="29"/>
      <c r="B258" s="32" t="s">
        <v>536</v>
      </c>
      <c r="C258" s="33" t="s">
        <v>537</v>
      </c>
      <c r="D258" s="34"/>
      <c r="E258" s="34"/>
      <c r="F258" s="34"/>
      <c r="G258" s="19">
        <f>G259</f>
        <v>0</v>
      </c>
      <c r="H258" s="19">
        <v>0</v>
      </c>
      <c r="I258" s="19"/>
    </row>
    <row r="259" spans="1:9" ht="132" hidden="1" thickBot="1">
      <c r="A259" s="36"/>
      <c r="B259" s="20" t="s">
        <v>538</v>
      </c>
      <c r="C259" s="43" t="s">
        <v>539</v>
      </c>
      <c r="D259" s="21">
        <v>500</v>
      </c>
      <c r="E259" s="39" t="s">
        <v>18</v>
      </c>
      <c r="F259" s="39" t="s">
        <v>17</v>
      </c>
      <c r="G259" s="9">
        <f>'[1]НАЦИОНАЛЬНАЯ ЭКОНОМИКА 04'!FZ8</f>
        <v>0</v>
      </c>
      <c r="H259" s="9">
        <v>0</v>
      </c>
      <c r="I259" s="9"/>
    </row>
    <row r="260" spans="1:9" ht="38.25" thickBot="1">
      <c r="A260" s="29" t="s">
        <v>167</v>
      </c>
      <c r="B260" s="51" t="s">
        <v>168</v>
      </c>
      <c r="C260" s="33" t="s">
        <v>169</v>
      </c>
      <c r="D260" s="33"/>
      <c r="E260" s="35"/>
      <c r="F260" s="35"/>
      <c r="G260" s="55">
        <f>+G261+G262+G263+G264</f>
        <v>6000</v>
      </c>
      <c r="H260" s="55">
        <v>2000</v>
      </c>
      <c r="I260" s="55">
        <v>2000</v>
      </c>
    </row>
    <row r="261" spans="1:9" ht="57" hidden="1" thickBot="1">
      <c r="A261" s="29"/>
      <c r="B261" s="32" t="s">
        <v>540</v>
      </c>
      <c r="C261" s="33" t="s">
        <v>541</v>
      </c>
      <c r="D261" s="34"/>
      <c r="E261" s="34"/>
      <c r="F261" s="34"/>
      <c r="G261" s="19"/>
      <c r="H261" s="19"/>
      <c r="I261" s="19"/>
    </row>
    <row r="262" spans="1:9" ht="57" hidden="1" thickBot="1">
      <c r="A262" s="29"/>
      <c r="B262" s="32" t="s">
        <v>542</v>
      </c>
      <c r="C262" s="33" t="s">
        <v>543</v>
      </c>
      <c r="D262" s="34"/>
      <c r="E262" s="34"/>
      <c r="F262" s="34"/>
      <c r="G262" s="19"/>
      <c r="H262" s="19"/>
      <c r="I262" s="19"/>
    </row>
    <row r="263" spans="1:9" ht="38.25" hidden="1" thickBot="1">
      <c r="A263" s="29"/>
      <c r="B263" s="32" t="s">
        <v>544</v>
      </c>
      <c r="C263" s="33" t="s">
        <v>545</v>
      </c>
      <c r="D263" s="34"/>
      <c r="E263" s="34"/>
      <c r="F263" s="34"/>
      <c r="G263" s="19"/>
      <c r="H263" s="19"/>
      <c r="I263" s="19"/>
    </row>
    <row r="264" spans="1:9" ht="38.25" thickBot="1">
      <c r="A264" s="29"/>
      <c r="B264" s="32" t="s">
        <v>170</v>
      </c>
      <c r="C264" s="33" t="s">
        <v>171</v>
      </c>
      <c r="D264" s="34"/>
      <c r="E264" s="34"/>
      <c r="F264" s="34"/>
      <c r="G264" s="19">
        <f>+G265</f>
        <v>6000</v>
      </c>
      <c r="H264" s="19">
        <v>2000</v>
      </c>
      <c r="I264" s="19">
        <v>2000</v>
      </c>
    </row>
    <row r="265" spans="1:9" ht="94.5" thickBot="1">
      <c r="A265" s="36"/>
      <c r="B265" s="20" t="s">
        <v>300</v>
      </c>
      <c r="C265" s="22" t="s">
        <v>172</v>
      </c>
      <c r="D265" s="22" t="s">
        <v>173</v>
      </c>
      <c r="E265" s="22" t="s">
        <v>18</v>
      </c>
      <c r="F265" s="24">
        <v>12</v>
      </c>
      <c r="G265" s="7">
        <f>'[1]НАЦИОНАЛЬНАЯ ЭКОНОМИКА 04'!FZ26</f>
        <v>6000</v>
      </c>
      <c r="H265" s="7">
        <v>2000</v>
      </c>
      <c r="I265" s="7">
        <v>2000</v>
      </c>
    </row>
    <row r="266" spans="1:9" ht="57" thickBot="1">
      <c r="A266" s="29" t="s">
        <v>174</v>
      </c>
      <c r="B266" s="51" t="s">
        <v>263</v>
      </c>
      <c r="C266" s="33" t="s">
        <v>175</v>
      </c>
      <c r="D266" s="33"/>
      <c r="E266" s="35"/>
      <c r="F266" s="35"/>
      <c r="G266" s="55">
        <f>+G267+G269+G271+G275</f>
        <v>5030</v>
      </c>
      <c r="H266" s="55">
        <v>4587.2</v>
      </c>
      <c r="I266" s="55">
        <v>4680.5</v>
      </c>
    </row>
    <row r="267" spans="1:9" ht="38.25" thickBot="1">
      <c r="A267" s="29"/>
      <c r="B267" s="32" t="s">
        <v>176</v>
      </c>
      <c r="C267" s="33" t="s">
        <v>177</v>
      </c>
      <c r="D267" s="34"/>
      <c r="E267" s="34"/>
      <c r="F267" s="34"/>
      <c r="G267" s="19">
        <f>+G268</f>
        <v>0</v>
      </c>
      <c r="H267" s="19">
        <v>50</v>
      </c>
      <c r="I267" s="19">
        <v>50</v>
      </c>
    </row>
    <row r="268" spans="1:9" ht="94.5" thickBot="1">
      <c r="A268" s="36"/>
      <c r="B268" s="23" t="s">
        <v>314</v>
      </c>
      <c r="C268" s="24" t="s">
        <v>178</v>
      </c>
      <c r="D268" s="24">
        <v>800</v>
      </c>
      <c r="E268" s="22" t="s">
        <v>17</v>
      </c>
      <c r="F268" s="22" t="s">
        <v>20</v>
      </c>
      <c r="G268" s="7">
        <f>'[1]Национальная безопасность 03'!DP9</f>
        <v>0</v>
      </c>
      <c r="H268" s="7">
        <v>50</v>
      </c>
      <c r="I268" s="7">
        <v>50</v>
      </c>
    </row>
    <row r="269" spans="1:9" ht="38.25" thickBot="1">
      <c r="A269" s="29"/>
      <c r="B269" s="32" t="s">
        <v>179</v>
      </c>
      <c r="C269" s="33" t="s">
        <v>180</v>
      </c>
      <c r="D269" s="34"/>
      <c r="E269" s="34"/>
      <c r="F269" s="34"/>
      <c r="G269" s="19">
        <f>+G270</f>
        <v>240</v>
      </c>
      <c r="H269" s="19">
        <v>0</v>
      </c>
      <c r="I269" s="19">
        <v>0</v>
      </c>
    </row>
    <row r="270" spans="1:9" ht="94.5" thickBot="1">
      <c r="A270" s="36"/>
      <c r="B270" s="23" t="s">
        <v>315</v>
      </c>
      <c r="C270" s="24" t="s">
        <v>181</v>
      </c>
      <c r="D270" s="24">
        <v>200</v>
      </c>
      <c r="E270" s="22" t="s">
        <v>17</v>
      </c>
      <c r="F270" s="22" t="s">
        <v>20</v>
      </c>
      <c r="G270" s="7">
        <f>'[1]Национальная безопасность 03'!FZ10</f>
        <v>240</v>
      </c>
      <c r="H270" s="7">
        <v>0</v>
      </c>
      <c r="I270" s="7">
        <v>0</v>
      </c>
    </row>
    <row r="271" spans="1:9" ht="57" thickBot="1">
      <c r="A271" s="29"/>
      <c r="B271" s="32" t="s">
        <v>182</v>
      </c>
      <c r="C271" s="56" t="s">
        <v>183</v>
      </c>
      <c r="D271" s="34"/>
      <c r="E271" s="34"/>
      <c r="F271" s="34"/>
      <c r="G271" s="19">
        <f>+G272+G273+G274</f>
        <v>4790</v>
      </c>
      <c r="H271" s="19">
        <v>4537.2</v>
      </c>
      <c r="I271" s="19">
        <v>4630.5</v>
      </c>
    </row>
    <row r="272" spans="1:9" ht="150.75" thickBot="1">
      <c r="A272" s="36"/>
      <c r="B272" s="23" t="s">
        <v>316</v>
      </c>
      <c r="C272" s="24" t="s">
        <v>184</v>
      </c>
      <c r="D272" s="24">
        <v>100</v>
      </c>
      <c r="E272" s="22" t="s">
        <v>17</v>
      </c>
      <c r="F272" s="22" t="s">
        <v>20</v>
      </c>
      <c r="G272" s="7">
        <f>'[1]Национальная безопасность 03'!D8</f>
        <v>4467.3999999999996</v>
      </c>
      <c r="H272" s="7">
        <v>4313.8</v>
      </c>
      <c r="I272" s="7">
        <v>4356.8999999999996</v>
      </c>
    </row>
    <row r="273" spans="1:9" ht="113.25" thickBot="1">
      <c r="A273" s="36"/>
      <c r="B273" s="23" t="s">
        <v>317</v>
      </c>
      <c r="C273" s="24" t="s">
        <v>184</v>
      </c>
      <c r="D273" s="24">
        <v>200</v>
      </c>
      <c r="E273" s="22" t="s">
        <v>17</v>
      </c>
      <c r="F273" s="22" t="s">
        <v>20</v>
      </c>
      <c r="G273" s="7">
        <f>'[1]Национальная безопасность 03'!FZ8-'[1]Национальная безопасность 03'!D8-'[1]Национальная безопасность 03'!CY8</f>
        <v>319.60000000000036</v>
      </c>
      <c r="H273" s="7">
        <v>220.39999999999964</v>
      </c>
      <c r="I273" s="7">
        <v>270.60000000000036</v>
      </c>
    </row>
    <row r="274" spans="1:9" ht="94.5" thickBot="1">
      <c r="A274" s="36"/>
      <c r="B274" s="23" t="s">
        <v>264</v>
      </c>
      <c r="C274" s="24" t="s">
        <v>184</v>
      </c>
      <c r="D274" s="24">
        <v>800</v>
      </c>
      <c r="E274" s="22" t="s">
        <v>17</v>
      </c>
      <c r="F274" s="22" t="s">
        <v>20</v>
      </c>
      <c r="G274" s="7">
        <f>'[1]Национальная безопасность 03'!CY8</f>
        <v>3</v>
      </c>
      <c r="H274" s="7">
        <v>3</v>
      </c>
      <c r="I274" s="7">
        <v>3</v>
      </c>
    </row>
    <row r="275" spans="1:9" ht="57" hidden="1" thickBot="1">
      <c r="A275" s="29"/>
      <c r="B275" s="32" t="s">
        <v>546</v>
      </c>
      <c r="C275" s="56" t="s">
        <v>547</v>
      </c>
      <c r="D275" s="34"/>
      <c r="E275" s="34"/>
      <c r="F275" s="34"/>
      <c r="G275" s="19"/>
      <c r="H275" s="19"/>
      <c r="I275" s="19"/>
    </row>
    <row r="276" spans="1:9" ht="57" thickBot="1">
      <c r="A276" s="29" t="s">
        <v>227</v>
      </c>
      <c r="B276" s="51" t="s">
        <v>306</v>
      </c>
      <c r="C276" s="33" t="s">
        <v>228</v>
      </c>
      <c r="D276" s="33"/>
      <c r="E276" s="35"/>
      <c r="F276" s="35"/>
      <c r="G276" s="55">
        <f>SUM(G277+G279+G281)</f>
        <v>90</v>
      </c>
      <c r="H276" s="55">
        <v>90</v>
      </c>
      <c r="I276" s="55">
        <v>90</v>
      </c>
    </row>
    <row r="277" spans="1:9" ht="38.25" thickBot="1">
      <c r="A277" s="29"/>
      <c r="B277" s="20" t="s">
        <v>591</v>
      </c>
      <c r="C277" s="21" t="s">
        <v>240</v>
      </c>
      <c r="D277" s="57"/>
      <c r="E277" s="57"/>
      <c r="F277" s="57"/>
      <c r="G277" s="54">
        <f>SUM(G278)</f>
        <v>30</v>
      </c>
      <c r="H277" s="54">
        <v>30</v>
      </c>
      <c r="I277" s="54">
        <v>30</v>
      </c>
    </row>
    <row r="278" spans="1:9" ht="19.5" thickBot="1">
      <c r="A278" s="29"/>
      <c r="B278" s="20" t="s">
        <v>590</v>
      </c>
      <c r="C278" s="21" t="s">
        <v>241</v>
      </c>
      <c r="D278" s="57">
        <v>200</v>
      </c>
      <c r="E278" s="58" t="s">
        <v>17</v>
      </c>
      <c r="F278" s="57">
        <v>13</v>
      </c>
      <c r="G278" s="54">
        <f>SUM([1]ведомственная!G69)</f>
        <v>30</v>
      </c>
      <c r="H278" s="54">
        <v>30</v>
      </c>
      <c r="I278" s="54">
        <v>30</v>
      </c>
    </row>
    <row r="279" spans="1:9" ht="38.25" thickBot="1">
      <c r="A279" s="29"/>
      <c r="B279" s="20" t="s">
        <v>347</v>
      </c>
      <c r="C279" s="21" t="s">
        <v>247</v>
      </c>
      <c r="D279" s="57"/>
      <c r="E279" s="57"/>
      <c r="F279" s="57"/>
      <c r="G279" s="54">
        <f>SUM(G280)</f>
        <v>30</v>
      </c>
      <c r="H279" s="54">
        <v>30</v>
      </c>
      <c r="I279" s="54">
        <v>30</v>
      </c>
    </row>
    <row r="280" spans="1:9" ht="38.25" thickBot="1">
      <c r="A280" s="29"/>
      <c r="B280" s="20" t="s">
        <v>348</v>
      </c>
      <c r="C280" s="21" t="s">
        <v>248</v>
      </c>
      <c r="D280" s="57">
        <v>200</v>
      </c>
      <c r="E280" s="58" t="s">
        <v>17</v>
      </c>
      <c r="F280" s="57">
        <v>13</v>
      </c>
      <c r="G280" s="54">
        <f>SUM([1]ведомственная!G71)</f>
        <v>30</v>
      </c>
      <c r="H280" s="54">
        <v>30</v>
      </c>
      <c r="I280" s="54">
        <v>30</v>
      </c>
    </row>
    <row r="281" spans="1:9" ht="19.5" thickBot="1">
      <c r="A281" s="29"/>
      <c r="B281" s="20" t="s">
        <v>243</v>
      </c>
      <c r="C281" s="21" t="s">
        <v>242</v>
      </c>
      <c r="D281" s="57"/>
      <c r="E281" s="57"/>
      <c r="F281" s="57"/>
      <c r="G281" s="54">
        <f>SUM(G282)</f>
        <v>30</v>
      </c>
      <c r="H281" s="54">
        <v>30</v>
      </c>
      <c r="I281" s="54">
        <v>30</v>
      </c>
    </row>
    <row r="282" spans="1:9" ht="19.5" thickBot="1">
      <c r="A282" s="29"/>
      <c r="B282" s="20" t="s">
        <v>349</v>
      </c>
      <c r="C282" s="21" t="s">
        <v>249</v>
      </c>
      <c r="D282" s="57">
        <v>200</v>
      </c>
      <c r="E282" s="58" t="s">
        <v>17</v>
      </c>
      <c r="F282" s="57">
        <v>13</v>
      </c>
      <c r="G282" s="54">
        <f>SUM([1]ведомственная!G73)</f>
        <v>30</v>
      </c>
      <c r="H282" s="54">
        <v>30</v>
      </c>
      <c r="I282" s="54">
        <v>30</v>
      </c>
    </row>
    <row r="283" spans="1:9" ht="19.5" hidden="1" thickBot="1">
      <c r="A283" s="29"/>
      <c r="B283" s="20"/>
      <c r="C283" s="56"/>
      <c r="D283" s="34"/>
      <c r="E283" s="34"/>
      <c r="F283" s="34"/>
      <c r="G283" s="19"/>
      <c r="H283" s="19"/>
      <c r="I283" s="19"/>
    </row>
    <row r="284" spans="1:9" ht="19.5" hidden="1" thickBot="1">
      <c r="A284" s="29"/>
      <c r="B284" s="32"/>
      <c r="C284" s="56"/>
      <c r="D284" s="34"/>
      <c r="E284" s="34"/>
      <c r="F284" s="34"/>
      <c r="G284" s="19"/>
      <c r="H284" s="19"/>
      <c r="I284" s="19"/>
    </row>
    <row r="285" spans="1:9" ht="38.25" thickBot="1">
      <c r="A285" s="29" t="s">
        <v>185</v>
      </c>
      <c r="B285" s="51" t="s">
        <v>186</v>
      </c>
      <c r="C285" s="33" t="s">
        <v>187</v>
      </c>
      <c r="D285" s="33"/>
      <c r="E285" s="35"/>
      <c r="F285" s="35"/>
      <c r="G285" s="55">
        <f>+G286+G300</f>
        <v>111951</v>
      </c>
      <c r="H285" s="55">
        <v>73437.2</v>
      </c>
      <c r="I285" s="55">
        <v>110107.29999999999</v>
      </c>
    </row>
    <row r="286" spans="1:9" ht="38.25" thickBot="1">
      <c r="A286" s="29" t="s">
        <v>188</v>
      </c>
      <c r="B286" s="51" t="s">
        <v>189</v>
      </c>
      <c r="C286" s="33" t="s">
        <v>190</v>
      </c>
      <c r="D286" s="33"/>
      <c r="E286" s="35"/>
      <c r="F286" s="35"/>
      <c r="G286" s="55">
        <f>+G287+G289+G293+G296+G297</f>
        <v>111951</v>
      </c>
      <c r="H286" s="55">
        <v>73437.2</v>
      </c>
      <c r="I286" s="55">
        <v>110107.29999999999</v>
      </c>
    </row>
    <row r="287" spans="1:9" ht="38.25" hidden="1" thickBot="1">
      <c r="A287" s="29"/>
      <c r="B287" s="32" t="s">
        <v>548</v>
      </c>
      <c r="C287" s="56" t="s">
        <v>549</v>
      </c>
      <c r="D287" s="34"/>
      <c r="E287" s="34"/>
      <c r="F287" s="34"/>
      <c r="G287" s="19">
        <f>G288</f>
        <v>0</v>
      </c>
      <c r="H287" s="19">
        <v>0</v>
      </c>
      <c r="I287" s="19"/>
    </row>
    <row r="288" spans="1:9" ht="169.5" hidden="1" thickBot="1">
      <c r="A288" s="36"/>
      <c r="B288" s="23" t="s">
        <v>550</v>
      </c>
      <c r="C288" s="24" t="s">
        <v>551</v>
      </c>
      <c r="D288" s="24">
        <v>500</v>
      </c>
      <c r="E288" s="22" t="s">
        <v>18</v>
      </c>
      <c r="F288" s="22" t="s">
        <v>76</v>
      </c>
      <c r="G288" s="7">
        <f>'[1]НАЦИОНАЛЬНАЯ ЭКОНОМИКА 04'!CO22</f>
        <v>0</v>
      </c>
      <c r="H288" s="7">
        <v>0</v>
      </c>
      <c r="I288" s="7"/>
    </row>
    <row r="289" spans="1:9" ht="38.25" thickBot="1">
      <c r="A289" s="29"/>
      <c r="B289" s="32" t="s">
        <v>191</v>
      </c>
      <c r="C289" s="56" t="s">
        <v>192</v>
      </c>
      <c r="D289" s="34"/>
      <c r="E289" s="34"/>
      <c r="F289" s="34"/>
      <c r="G289" s="19">
        <f>+G290+G292+G291</f>
        <v>95130.9</v>
      </c>
      <c r="H289" s="19">
        <v>66351.199999999997</v>
      </c>
      <c r="I289" s="19">
        <v>102745.4</v>
      </c>
    </row>
    <row r="290" spans="1:9" ht="113.25" thickBot="1">
      <c r="A290" s="36"/>
      <c r="B290" s="23" t="s">
        <v>193</v>
      </c>
      <c r="C290" s="24" t="s">
        <v>194</v>
      </c>
      <c r="D290" s="24">
        <v>200</v>
      </c>
      <c r="E290" s="22" t="s">
        <v>18</v>
      </c>
      <c r="F290" s="22" t="s">
        <v>76</v>
      </c>
      <c r="G290" s="7">
        <f>'[1]НАЦИОНАЛЬНАЯ ЭКОНОМИКА 04'!AT20</f>
        <v>14567</v>
      </c>
      <c r="H290" s="7">
        <v>26780</v>
      </c>
      <c r="I290" s="7">
        <v>27330</v>
      </c>
    </row>
    <row r="291" spans="1:9" ht="132" thickBot="1">
      <c r="A291" s="36"/>
      <c r="B291" s="23" t="s">
        <v>213</v>
      </c>
      <c r="C291" s="24" t="s">
        <v>195</v>
      </c>
      <c r="D291" s="24">
        <v>200</v>
      </c>
      <c r="E291" s="22" t="s">
        <v>18</v>
      </c>
      <c r="F291" s="22" t="s">
        <v>76</v>
      </c>
      <c r="G291" s="7">
        <f>'[1]НАЦИОНАЛЬНАЯ ЭКОНОМИКА 04'!FZ21-'[1]НАЦИОНАЛЬНАЯ ЭКОНОМИКА 04'!CO21</f>
        <v>80563.899999999994</v>
      </c>
      <c r="H291" s="7">
        <v>39571.199999999997</v>
      </c>
      <c r="I291" s="7">
        <v>75415.399999999994</v>
      </c>
    </row>
    <row r="292" spans="1:9" ht="113.25" hidden="1" thickBot="1">
      <c r="A292" s="36"/>
      <c r="B292" s="23" t="s">
        <v>552</v>
      </c>
      <c r="C292" s="24" t="s">
        <v>195</v>
      </c>
      <c r="D292" s="24">
        <v>500</v>
      </c>
      <c r="E292" s="22" t="s">
        <v>18</v>
      </c>
      <c r="F292" s="22" t="s">
        <v>76</v>
      </c>
      <c r="G292" s="7">
        <f>'[1]НАЦИОНАЛЬНАЯ ЭКОНОМИКА 04'!CO21</f>
        <v>0</v>
      </c>
      <c r="H292" s="7">
        <v>0</v>
      </c>
      <c r="I292" s="7"/>
    </row>
    <row r="293" spans="1:9" ht="38.25" thickBot="1">
      <c r="A293" s="29"/>
      <c r="B293" s="32" t="s">
        <v>553</v>
      </c>
      <c r="C293" s="56" t="s">
        <v>554</v>
      </c>
      <c r="D293" s="34"/>
      <c r="E293" s="34"/>
      <c r="F293" s="34"/>
      <c r="G293" s="19">
        <f>+G294+G295</f>
        <v>10000</v>
      </c>
      <c r="H293" s="19">
        <v>0</v>
      </c>
      <c r="I293" s="19">
        <v>0</v>
      </c>
    </row>
    <row r="294" spans="1:9" ht="113.25" hidden="1" thickBot="1">
      <c r="A294" s="36"/>
      <c r="B294" s="23" t="s">
        <v>555</v>
      </c>
      <c r="C294" s="24" t="s">
        <v>556</v>
      </c>
      <c r="D294" s="24">
        <v>200</v>
      </c>
      <c r="E294" s="22" t="s">
        <v>18</v>
      </c>
      <c r="F294" s="22" t="s">
        <v>76</v>
      </c>
      <c r="G294" s="7"/>
      <c r="H294" s="7"/>
      <c r="I294" s="7"/>
    </row>
    <row r="295" spans="1:9" ht="94.5" thickBot="1">
      <c r="A295" s="36"/>
      <c r="B295" s="23" t="s">
        <v>557</v>
      </c>
      <c r="C295" s="24" t="s">
        <v>556</v>
      </c>
      <c r="D295" s="24">
        <v>500</v>
      </c>
      <c r="E295" s="22" t="s">
        <v>18</v>
      </c>
      <c r="F295" s="22" t="s">
        <v>76</v>
      </c>
      <c r="G295" s="7">
        <f>'[1]НАЦИОНАЛЬНАЯ ЭКОНОМИКА 04'!CI20</f>
        <v>10000</v>
      </c>
      <c r="H295" s="7">
        <v>0</v>
      </c>
      <c r="I295" s="7">
        <v>0</v>
      </c>
    </row>
    <row r="296" spans="1:9" ht="38.25" hidden="1" thickBot="1">
      <c r="A296" s="29"/>
      <c r="B296" s="32" t="s">
        <v>558</v>
      </c>
      <c r="C296" s="56" t="s">
        <v>559</v>
      </c>
      <c r="D296" s="34"/>
      <c r="E296" s="34"/>
      <c r="F296" s="34"/>
      <c r="G296" s="19"/>
      <c r="H296" s="19"/>
      <c r="I296" s="19"/>
    </row>
    <row r="297" spans="1:9" ht="38.25" thickBot="1">
      <c r="A297" s="29"/>
      <c r="B297" s="32" t="s">
        <v>196</v>
      </c>
      <c r="C297" s="56" t="s">
        <v>197</v>
      </c>
      <c r="D297" s="34"/>
      <c r="E297" s="34"/>
      <c r="F297" s="34"/>
      <c r="G297" s="19">
        <f>+G298+G299</f>
        <v>6820.1</v>
      </c>
      <c r="H297" s="19">
        <v>7086</v>
      </c>
      <c r="I297" s="19">
        <v>7361.9</v>
      </c>
    </row>
    <row r="298" spans="1:9" ht="94.5" thickBot="1">
      <c r="A298" s="36"/>
      <c r="B298" s="20" t="s">
        <v>233</v>
      </c>
      <c r="C298" s="22" t="s">
        <v>234</v>
      </c>
      <c r="D298" s="22" t="s">
        <v>215</v>
      </c>
      <c r="E298" s="22" t="s">
        <v>18</v>
      </c>
      <c r="F298" s="22" t="s">
        <v>198</v>
      </c>
      <c r="G298" s="7">
        <f>'[1]НАЦИОНАЛЬНАЯ ЭКОНОМИКА 04'!Q16</f>
        <v>6669.6</v>
      </c>
      <c r="H298" s="7">
        <v>6929.5</v>
      </c>
      <c r="I298" s="7">
        <v>7199.2</v>
      </c>
    </row>
    <row r="299" spans="1:9" ht="75.75" thickBot="1">
      <c r="A299" s="36"/>
      <c r="B299" s="20" t="s">
        <v>250</v>
      </c>
      <c r="C299" s="22" t="s">
        <v>234</v>
      </c>
      <c r="D299" s="22" t="s">
        <v>251</v>
      </c>
      <c r="E299" s="22" t="s">
        <v>18</v>
      </c>
      <c r="F299" s="22" t="s">
        <v>198</v>
      </c>
      <c r="G299" s="7">
        <f>'[1]НАЦИОНАЛЬНАЯ ЭКОНОМИКА 04'!CI16</f>
        <v>150.5</v>
      </c>
      <c r="H299" s="7">
        <v>156.5</v>
      </c>
      <c r="I299" s="7">
        <v>162.69999999999999</v>
      </c>
    </row>
    <row r="300" spans="1:9" ht="57" hidden="1" thickBot="1">
      <c r="A300" s="29" t="s">
        <v>560</v>
      </c>
      <c r="B300" s="51" t="s">
        <v>561</v>
      </c>
      <c r="C300" s="33" t="s">
        <v>562</v>
      </c>
      <c r="D300" s="33"/>
      <c r="E300" s="35"/>
      <c r="F300" s="35"/>
      <c r="G300" s="55">
        <f>+G301+G302+G303</f>
        <v>0</v>
      </c>
      <c r="H300" s="55">
        <v>0</v>
      </c>
      <c r="I300" s="55"/>
    </row>
    <row r="301" spans="1:9" ht="38.25" hidden="1" thickBot="1">
      <c r="A301" s="29"/>
      <c r="B301" s="32" t="s">
        <v>563</v>
      </c>
      <c r="C301" s="56" t="s">
        <v>564</v>
      </c>
      <c r="D301" s="34"/>
      <c r="E301" s="34"/>
      <c r="F301" s="34"/>
      <c r="G301" s="19"/>
      <c r="H301" s="19"/>
      <c r="I301" s="19"/>
    </row>
    <row r="302" spans="1:9" ht="19.5" hidden="1" thickBot="1">
      <c r="A302" s="29"/>
      <c r="B302" s="32" t="s">
        <v>565</v>
      </c>
      <c r="C302" s="56" t="s">
        <v>566</v>
      </c>
      <c r="D302" s="34"/>
      <c r="E302" s="34"/>
      <c r="F302" s="34"/>
      <c r="G302" s="19"/>
      <c r="H302" s="19"/>
      <c r="I302" s="19"/>
    </row>
    <row r="303" spans="1:9" ht="38.25" hidden="1" thickBot="1">
      <c r="A303" s="29"/>
      <c r="B303" s="32" t="s">
        <v>567</v>
      </c>
      <c r="C303" s="56" t="s">
        <v>568</v>
      </c>
      <c r="D303" s="34"/>
      <c r="E303" s="34"/>
      <c r="F303" s="34"/>
      <c r="G303" s="19"/>
      <c r="H303" s="19"/>
      <c r="I303" s="19"/>
    </row>
    <row r="304" spans="1:9" ht="38.25" thickBot="1">
      <c r="A304" s="29" t="s">
        <v>199</v>
      </c>
      <c r="B304" s="51" t="s">
        <v>301</v>
      </c>
      <c r="C304" s="33" t="s">
        <v>200</v>
      </c>
      <c r="D304" s="33"/>
      <c r="E304" s="35"/>
      <c r="F304" s="35"/>
      <c r="G304" s="55">
        <f>+G305+G311+G313+G318+G319</f>
        <v>64287.616599999994</v>
      </c>
      <c r="H304" s="55">
        <v>17292.690159999998</v>
      </c>
      <c r="I304" s="55">
        <v>17521.617319999998</v>
      </c>
    </row>
    <row r="305" spans="1:9" ht="57" thickBot="1">
      <c r="A305" s="29"/>
      <c r="B305" s="32" t="s">
        <v>201</v>
      </c>
      <c r="C305" s="33" t="s">
        <v>202</v>
      </c>
      <c r="D305" s="34"/>
      <c r="E305" s="34"/>
      <c r="F305" s="34"/>
      <c r="G305" s="19">
        <f>G307+G308+G309+G310+G306</f>
        <v>5979.07</v>
      </c>
      <c r="H305" s="19">
        <v>1111.9000000000001</v>
      </c>
      <c r="I305" s="19">
        <v>0</v>
      </c>
    </row>
    <row r="306" spans="1:9" ht="30.75" thickBot="1">
      <c r="A306" s="29"/>
      <c r="B306" s="59" t="s">
        <v>569</v>
      </c>
      <c r="C306" s="33" t="s">
        <v>570</v>
      </c>
      <c r="D306" s="21">
        <v>500</v>
      </c>
      <c r="E306" s="22" t="s">
        <v>198</v>
      </c>
      <c r="F306" s="22" t="s">
        <v>18</v>
      </c>
      <c r="G306" s="54">
        <f>SUM('[1]КУЛЬТУРА 08'!FZ21)</f>
        <v>4700</v>
      </c>
      <c r="H306" s="19">
        <v>0</v>
      </c>
      <c r="I306" s="19">
        <v>0</v>
      </c>
    </row>
    <row r="307" spans="1:9" ht="57" thickBot="1">
      <c r="A307" s="36"/>
      <c r="B307" s="20" t="s">
        <v>350</v>
      </c>
      <c r="C307" s="39" t="s">
        <v>351</v>
      </c>
      <c r="D307" s="21">
        <v>200</v>
      </c>
      <c r="E307" s="22" t="s">
        <v>198</v>
      </c>
      <c r="F307" s="22" t="s">
        <v>17</v>
      </c>
      <c r="G307" s="11">
        <f>SUM('[1]КУЛЬТУРА 08'!FZ33)</f>
        <v>1279.07</v>
      </c>
      <c r="H307" s="11">
        <v>1111.9000000000001</v>
      </c>
      <c r="I307" s="11">
        <v>0</v>
      </c>
    </row>
    <row r="308" spans="1:9" ht="57" hidden="1" thickBot="1">
      <c r="A308" s="36"/>
      <c r="B308" s="20" t="s">
        <v>571</v>
      </c>
      <c r="C308" s="39" t="s">
        <v>572</v>
      </c>
      <c r="D308" s="21">
        <v>500</v>
      </c>
      <c r="E308" s="22" t="s">
        <v>198</v>
      </c>
      <c r="F308" s="22" t="s">
        <v>17</v>
      </c>
      <c r="G308" s="11">
        <f>'[1]КУЛЬТУРА 08'!FZ12</f>
        <v>0</v>
      </c>
      <c r="H308" s="11">
        <v>0</v>
      </c>
      <c r="I308" s="11"/>
    </row>
    <row r="309" spans="1:9" ht="113.25" hidden="1" thickBot="1">
      <c r="A309" s="36"/>
      <c r="B309" s="20" t="s">
        <v>573</v>
      </c>
      <c r="C309" s="39" t="s">
        <v>574</v>
      </c>
      <c r="D309" s="21">
        <v>500</v>
      </c>
      <c r="E309" s="22" t="s">
        <v>198</v>
      </c>
      <c r="F309" s="22" t="s">
        <v>18</v>
      </c>
      <c r="G309" s="11">
        <f>'[1]КУЛЬТУРА 08'!FZ22</f>
        <v>0</v>
      </c>
      <c r="H309" s="11">
        <v>0</v>
      </c>
      <c r="I309" s="11"/>
    </row>
    <row r="310" spans="1:9" ht="94.5" hidden="1" thickBot="1">
      <c r="A310" s="36"/>
      <c r="B310" s="20" t="s">
        <v>575</v>
      </c>
      <c r="C310" s="39" t="s">
        <v>576</v>
      </c>
      <c r="D310" s="21">
        <v>500</v>
      </c>
      <c r="E310" s="22" t="s">
        <v>198</v>
      </c>
      <c r="F310" s="22" t="s">
        <v>18</v>
      </c>
      <c r="G310" s="11">
        <f>'[1]КУЛЬТУРА 08'!FZ23</f>
        <v>0</v>
      </c>
      <c r="H310" s="11">
        <v>0</v>
      </c>
      <c r="I310" s="11"/>
    </row>
    <row r="311" spans="1:9" ht="57" hidden="1" thickBot="1">
      <c r="A311" s="29"/>
      <c r="B311" s="32" t="s">
        <v>577</v>
      </c>
      <c r="C311" s="33" t="s">
        <v>578</v>
      </c>
      <c r="D311" s="34"/>
      <c r="E311" s="34"/>
      <c r="F311" s="34"/>
      <c r="G311" s="19">
        <f>+G312</f>
        <v>0</v>
      </c>
      <c r="H311" s="19">
        <v>0</v>
      </c>
      <c r="I311" s="19"/>
    </row>
    <row r="312" spans="1:9" ht="75.75" hidden="1" thickBot="1">
      <c r="A312" s="36"/>
      <c r="B312" s="20" t="s">
        <v>579</v>
      </c>
      <c r="C312" s="39" t="s">
        <v>580</v>
      </c>
      <c r="D312" s="21">
        <v>200</v>
      </c>
      <c r="E312" s="22" t="s">
        <v>198</v>
      </c>
      <c r="F312" s="22" t="s">
        <v>17</v>
      </c>
      <c r="G312" s="11"/>
      <c r="H312" s="11"/>
      <c r="I312" s="11"/>
    </row>
    <row r="313" spans="1:9" ht="38.25" thickBot="1">
      <c r="A313" s="29"/>
      <c r="B313" s="32" t="s">
        <v>203</v>
      </c>
      <c r="C313" s="33" t="s">
        <v>204</v>
      </c>
      <c r="D313" s="34"/>
      <c r="E313" s="34"/>
      <c r="F313" s="34"/>
      <c r="G313" s="19">
        <f>+G315+G316+G317+G314</f>
        <v>114.8466</v>
      </c>
      <c r="H313" s="19">
        <v>115.01496</v>
      </c>
      <c r="I313" s="19">
        <v>118.46052</v>
      </c>
    </row>
    <row r="314" spans="1:9" ht="57" thickBot="1">
      <c r="A314" s="36"/>
      <c r="B314" s="20" t="s">
        <v>214</v>
      </c>
      <c r="C314" s="39" t="s">
        <v>352</v>
      </c>
      <c r="D314" s="21">
        <v>200</v>
      </c>
      <c r="E314" s="22" t="s">
        <v>198</v>
      </c>
      <c r="F314" s="22" t="s">
        <v>17</v>
      </c>
      <c r="G314" s="11">
        <f>'[1]КУЛЬТУРА 08'!FZ19</f>
        <v>114.8466</v>
      </c>
      <c r="H314" s="11">
        <v>115.01496</v>
      </c>
      <c r="I314" s="11">
        <v>118.46052</v>
      </c>
    </row>
    <row r="315" spans="1:9" ht="113.25" hidden="1" thickBot="1">
      <c r="A315" s="36"/>
      <c r="B315" s="20" t="s">
        <v>581</v>
      </c>
      <c r="C315" s="39" t="s">
        <v>582</v>
      </c>
      <c r="D315" s="21">
        <v>200</v>
      </c>
      <c r="E315" s="22" t="s">
        <v>198</v>
      </c>
      <c r="F315" s="22" t="s">
        <v>17</v>
      </c>
      <c r="G315" s="11">
        <f>'[1]КУЛЬТУРА 08'!FZ17</f>
        <v>0</v>
      </c>
      <c r="H315" s="11">
        <v>0</v>
      </c>
      <c r="I315" s="11"/>
    </row>
    <row r="316" spans="1:9" ht="150.75" hidden="1" thickBot="1">
      <c r="A316" s="36"/>
      <c r="B316" s="20" t="s">
        <v>583</v>
      </c>
      <c r="C316" s="39" t="s">
        <v>582</v>
      </c>
      <c r="D316" s="21">
        <v>500</v>
      </c>
      <c r="E316" s="22" t="s">
        <v>198</v>
      </c>
      <c r="F316" s="22" t="s">
        <v>17</v>
      </c>
      <c r="G316" s="11">
        <f>'[1]КУЛЬТУРА 08'!FZ18</f>
        <v>0</v>
      </c>
      <c r="H316" s="11">
        <v>0</v>
      </c>
      <c r="I316" s="11"/>
    </row>
    <row r="317" spans="1:9" ht="113.25" hidden="1" thickBot="1">
      <c r="A317" s="36"/>
      <c r="B317" s="20" t="s">
        <v>584</v>
      </c>
      <c r="C317" s="39" t="s">
        <v>585</v>
      </c>
      <c r="D317" s="21">
        <v>200</v>
      </c>
      <c r="E317" s="22" t="s">
        <v>198</v>
      </c>
      <c r="F317" s="22" t="s">
        <v>17</v>
      </c>
      <c r="G317" s="11"/>
      <c r="H317" s="11"/>
      <c r="I317" s="11"/>
    </row>
    <row r="318" spans="1:9" ht="38.25" hidden="1" thickBot="1">
      <c r="A318" s="29"/>
      <c r="B318" s="32" t="s">
        <v>586</v>
      </c>
      <c r="C318" s="33" t="s">
        <v>587</v>
      </c>
      <c r="D318" s="34"/>
      <c r="E318" s="34"/>
      <c r="F318" s="34"/>
      <c r="G318" s="19"/>
      <c r="H318" s="19"/>
      <c r="I318" s="19"/>
    </row>
    <row r="319" spans="1:9" ht="38.25" thickBot="1">
      <c r="A319" s="29"/>
      <c r="B319" s="32" t="s">
        <v>205</v>
      </c>
      <c r="C319" s="33" t="s">
        <v>206</v>
      </c>
      <c r="D319" s="34"/>
      <c r="E319" s="34"/>
      <c r="F319" s="34"/>
      <c r="G319" s="19">
        <f>+G320+G321+G324+G322+G323</f>
        <v>58193.7</v>
      </c>
      <c r="H319" s="19">
        <v>16065.775199999998</v>
      </c>
      <c r="I319" s="19">
        <v>17403.156799999997</v>
      </c>
    </row>
    <row r="320" spans="1:9" ht="150.75" thickBot="1">
      <c r="A320" s="36"/>
      <c r="B320" s="20" t="s">
        <v>302</v>
      </c>
      <c r="C320" s="21" t="s">
        <v>207</v>
      </c>
      <c r="D320" s="21">
        <v>100</v>
      </c>
      <c r="E320" s="22" t="s">
        <v>198</v>
      </c>
      <c r="F320" s="22" t="s">
        <v>17</v>
      </c>
      <c r="G320" s="11">
        <f>'[1]КУЛЬТУРА 08'!D15</f>
        <v>12050.8</v>
      </c>
      <c r="H320" s="11">
        <v>13800.075199999999</v>
      </c>
      <c r="I320" s="11">
        <v>14972.916799999999</v>
      </c>
    </row>
    <row r="321" spans="1:9" ht="113.25" thickBot="1">
      <c r="A321" s="36"/>
      <c r="B321" s="20" t="s">
        <v>303</v>
      </c>
      <c r="C321" s="21" t="s">
        <v>207</v>
      </c>
      <c r="D321" s="21">
        <v>200</v>
      </c>
      <c r="E321" s="22" t="s">
        <v>198</v>
      </c>
      <c r="F321" s="22" t="s">
        <v>17</v>
      </c>
      <c r="G321" s="11">
        <f>'[1]КУЛЬТУРА 08'!FZ15-'[1]КУЛЬТУРА 08'!D15-'[1]КУЛЬТУРА 08'!CX15</f>
        <v>569</v>
      </c>
      <c r="H321" s="11">
        <v>579.79999999999927</v>
      </c>
      <c r="I321" s="11">
        <v>779.89999999999964</v>
      </c>
    </row>
    <row r="322" spans="1:9" ht="94.5" hidden="1" thickBot="1">
      <c r="A322" s="36"/>
      <c r="B322" s="20" t="s">
        <v>588</v>
      </c>
      <c r="C322" s="21" t="s">
        <v>207</v>
      </c>
      <c r="D322" s="21">
        <v>500</v>
      </c>
      <c r="E322" s="22" t="s">
        <v>198</v>
      </c>
      <c r="F322" s="22" t="s">
        <v>17</v>
      </c>
      <c r="G322" s="11"/>
      <c r="H322" s="11"/>
      <c r="I322" s="11"/>
    </row>
    <row r="323" spans="1:9" ht="113.25" thickBot="1">
      <c r="A323" s="36"/>
      <c r="B323" s="20" t="s">
        <v>304</v>
      </c>
      <c r="C323" s="21" t="s">
        <v>207</v>
      </c>
      <c r="D323" s="21">
        <v>600</v>
      </c>
      <c r="E323" s="22" t="s">
        <v>198</v>
      </c>
      <c r="F323" s="22" t="s">
        <v>17</v>
      </c>
      <c r="G323" s="11">
        <f>'[1]КУЛЬТУРА 08'!FZ9</f>
        <v>45573.9</v>
      </c>
      <c r="H323" s="11">
        <v>1685.9</v>
      </c>
      <c r="I323" s="11">
        <v>1650.34</v>
      </c>
    </row>
    <row r="324" spans="1:9" ht="94.5" hidden="1" thickBot="1">
      <c r="A324" s="6"/>
      <c r="B324" s="4" t="s">
        <v>589</v>
      </c>
      <c r="C324" s="5" t="s">
        <v>207</v>
      </c>
      <c r="D324" s="5">
        <v>800</v>
      </c>
      <c r="E324" s="3" t="s">
        <v>198</v>
      </c>
      <c r="F324" s="3" t="s">
        <v>17</v>
      </c>
      <c r="G324" s="11">
        <f>'[1]КУЛЬТУРА 08'!CX15</f>
        <v>0</v>
      </c>
      <c r="H324" s="11">
        <v>0</v>
      </c>
      <c r="I324" s="11"/>
    </row>
  </sheetData>
  <mergeCells count="8">
    <mergeCell ref="F8:F9"/>
    <mergeCell ref="G1:I1"/>
    <mergeCell ref="A3:G3"/>
    <mergeCell ref="A8:A9"/>
    <mergeCell ref="B8:B9"/>
    <mergeCell ref="C8:C9"/>
    <mergeCell ref="D8:D9"/>
    <mergeCell ref="E8:E9"/>
  </mergeCells>
  <pageMargins left="0.70866141732283472" right="0.5118110236220472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2023-12-11T07:32:30Z</dcterms:modified>
</cp:coreProperties>
</file>