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G204" i="1" l="1"/>
  <c r="G201" i="1"/>
  <c r="G200" i="1"/>
  <c r="G199" i="1"/>
  <c r="G198" i="1"/>
  <c r="G197" i="1" s="1"/>
  <c r="G196" i="1" s="1"/>
  <c r="G195" i="1"/>
  <c r="G194" i="1" s="1"/>
  <c r="G193" i="1" s="1"/>
  <c r="G192" i="1"/>
  <c r="G191" i="1" s="1"/>
  <c r="G190" i="1" s="1"/>
  <c r="G187" i="1"/>
  <c r="G186" i="1" s="1"/>
  <c r="G185" i="1"/>
  <c r="G184" i="1"/>
  <c r="G183" i="1" s="1"/>
  <c r="G182" i="1" s="1"/>
  <c r="G180" i="1"/>
  <c r="G179" i="1"/>
  <c r="G178" i="1"/>
  <c r="G176" i="1"/>
  <c r="G175" i="1"/>
  <c r="G174" i="1"/>
  <c r="G171" i="1"/>
  <c r="G170" i="1"/>
  <c r="G167" i="1"/>
  <c r="G166" i="1" s="1"/>
  <c r="G165" i="1" s="1"/>
  <c r="G164" i="1"/>
  <c r="G163" i="1" s="1"/>
  <c r="G162" i="1" s="1"/>
  <c r="G160" i="1"/>
  <c r="G159" i="1"/>
  <c r="G158" i="1"/>
  <c r="G155" i="1"/>
  <c r="G154" i="1" s="1"/>
  <c r="G152" i="1"/>
  <c r="G151" i="1" s="1"/>
  <c r="G150" i="1"/>
  <c r="G149" i="1"/>
  <c r="G148" i="1"/>
  <c r="G147" i="1"/>
  <c r="G146" i="1" s="1"/>
  <c r="G145" i="1"/>
  <c r="G144" i="1" s="1"/>
  <c r="G136" i="1"/>
  <c r="G134" i="1"/>
  <c r="G133" i="1"/>
  <c r="G132" i="1" s="1"/>
  <c r="G128" i="1"/>
  <c r="G127" i="1" s="1"/>
  <c r="G126" i="1"/>
  <c r="G125" i="1" s="1"/>
  <c r="G120" i="1"/>
  <c r="G119" i="1"/>
  <c r="G117" i="1"/>
  <c r="G116" i="1"/>
  <c r="G115" i="1"/>
  <c r="G114" i="1" s="1"/>
  <c r="G112" i="1"/>
  <c r="G111" i="1"/>
  <c r="G110" i="1"/>
  <c r="G108" i="1"/>
  <c r="G107" i="1"/>
  <c r="G106" i="1"/>
  <c r="G103" i="1"/>
  <c r="G102" i="1" s="1"/>
  <c r="G98" i="1"/>
  <c r="G97" i="1" s="1"/>
  <c r="G96" i="1"/>
  <c r="G95" i="1" s="1"/>
  <c r="G94" i="1"/>
  <c r="G93" i="1"/>
  <c r="G92" i="1"/>
  <c r="G91" i="1"/>
  <c r="G90" i="1"/>
  <c r="G89" i="1" s="1"/>
  <c r="G88" i="1" s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9" i="1"/>
  <c r="G68" i="1"/>
  <c r="G67" i="1"/>
  <c r="G66" i="1"/>
  <c r="G65" i="1"/>
  <c r="G62" i="1"/>
  <c r="G61" i="1"/>
  <c r="G60" i="1"/>
  <c r="G59" i="1"/>
  <c r="G58" i="1"/>
  <c r="G57" i="1"/>
  <c r="G56" i="1"/>
  <c r="G55" i="1"/>
  <c r="G53" i="1"/>
  <c r="G52" i="1"/>
  <c r="G51" i="1" s="1"/>
  <c r="G48" i="1"/>
  <c r="G47" i="1" s="1"/>
  <c r="G46" i="1"/>
  <c r="G45" i="1"/>
  <c r="G44" i="1"/>
  <c r="G43" i="1"/>
  <c r="G42" i="1"/>
  <c r="G41" i="1"/>
  <c r="G39" i="1"/>
  <c r="G38" i="1"/>
  <c r="G36" i="1"/>
  <c r="G35" i="1"/>
  <c r="G34" i="1" s="1"/>
  <c r="G33" i="1"/>
  <c r="G30" i="1"/>
  <c r="G29" i="1"/>
  <c r="G27" i="1"/>
  <c r="G26" i="1"/>
  <c r="G25" i="1"/>
  <c r="G24" i="1"/>
  <c r="G23" i="1"/>
  <c r="G22" i="1"/>
  <c r="G21" i="1"/>
  <c r="G20" i="1"/>
  <c r="G17" i="1"/>
  <c r="G16" i="1" s="1"/>
  <c r="G15" i="1"/>
  <c r="G131" i="1" l="1"/>
  <c r="G130" i="1" s="1"/>
  <c r="G124" i="1"/>
  <c r="G143" i="1"/>
  <c r="G37" i="1"/>
  <c r="G40" i="1"/>
  <c r="G72" i="1"/>
  <c r="G109" i="1"/>
  <c r="G118" i="1"/>
  <c r="G113" i="1" s="1"/>
  <c r="G153" i="1"/>
  <c r="G157" i="1"/>
  <c r="G169" i="1"/>
  <c r="G168" i="1" s="1"/>
  <c r="G173" i="1"/>
  <c r="G181" i="1"/>
  <c r="G19" i="1"/>
  <c r="G142" i="1"/>
  <c r="G18" i="1"/>
  <c r="G54" i="1"/>
  <c r="G50" i="1" s="1"/>
  <c r="G64" i="1"/>
  <c r="G105" i="1"/>
  <c r="G104" i="1" s="1"/>
  <c r="G156" i="1"/>
  <c r="G177" i="1"/>
  <c r="G32" i="1"/>
  <c r="G63" i="1"/>
  <c r="G189" i="1"/>
  <c r="G172" i="1" l="1"/>
  <c r="G161" i="1" s="1"/>
  <c r="G49" i="1"/>
  <c r="G31" i="1"/>
  <c r="G14" i="1" s="1"/>
  <c r="G13" i="1" s="1"/>
</calcChain>
</file>

<file path=xl/sharedStrings.xml><?xml version="1.0" encoding="utf-8"?>
<sst xmlns="http://schemas.openxmlformats.org/spreadsheetml/2006/main" count="620" uniqueCount="394">
  <si>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</si>
  <si>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</si>
  <si>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</si>
  <si>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</si>
  <si>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</si>
  <si>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</si>
  <si>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</si>
  <si>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(тыс.рублей)</t>
  </si>
  <si>
    <t>ВСЕГО</t>
  </si>
  <si>
    <t>Муниципальная программа "Муниципальное управление на 2015-2020 гг."</t>
  </si>
  <si>
    <t>01 0 00 00000</t>
  </si>
  <si>
    <t>1.1.</t>
  </si>
  <si>
    <t xml:space="preserve">Подпрограмма "Совершенствование деятельности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</si>
  <si>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</si>
  <si>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</si>
  <si>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</si>
  <si>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2015-2020 гг." (Закупка товаров, работ и услуг для государственных (муниципальных) нужд)</t>
  </si>
  <si>
    <t>01 1 01 80540</t>
  </si>
  <si>
    <t>07</t>
  </si>
  <si>
    <t>05</t>
  </si>
  <si>
    <t>1.2.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</si>
  <si>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</si>
  <si>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</si>
  <si>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</si>
  <si>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</si>
  <si>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</si>
  <si>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</si>
  <si>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01</t>
  </si>
  <si>
    <t>04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</si>
  <si>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</si>
  <si>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</si>
  <si>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</si>
  <si>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13</t>
  </si>
  <si>
    <t>Субвенции на 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</si>
  <si>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</si>
  <si>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</si>
  <si>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Субвенции на создание и организацию деятельности комиссий по делам несовершеннолетних и защите их прав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(Закупка товаров, работ и услуг для государственных (муниципальных) нужд)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</si>
  <si>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</si>
  <si>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</si>
  <si>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Субвенции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2015-2020 гг." (Закупка товаров, работ и услуг для государственных (муниципальных) нужд)</t>
  </si>
  <si>
    <t>Основное мероприятие «Обеспечение сохранности и ремонт военно-мемориальных объектов муниципальных образований»</t>
  </si>
  <si>
    <t>01 2 02 00000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</si>
  <si>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</si>
  <si>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</si>
  <si>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(Межбюджетные трансферты)</t>
  </si>
  <si>
    <t>01 2 03 80650</t>
  </si>
  <si>
    <t>14</t>
  </si>
  <si>
    <t>03</t>
  </si>
  <si>
    <t>1.3.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</si>
  <si>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</si>
  <si>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</si>
  <si>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</si>
  <si>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</si>
  <si>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</si>
  <si>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</si>
  <si>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</si>
  <si>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</si>
  <si>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</si>
  <si>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</si>
  <si>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</si>
  <si>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</si>
  <si>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</si>
  <si>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</si>
  <si>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</si>
  <si>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</si>
  <si>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</si>
  <si>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11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</si>
  <si>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</si>
  <si>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</si>
  <si>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2015-2020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</si>
  <si>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</si>
  <si>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2015-2020 гг." (Закупка товаров, работ и услуг для государственных (муниципальных) нужд)</t>
  </si>
  <si>
    <t>01 3 03 80540</t>
  </si>
  <si>
    <t>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</si>
  <si>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2015-2020 гг." (Социальное обеспечение и иные выплаты населению)</t>
  </si>
  <si>
    <t>01 3 03 80160</t>
  </si>
  <si>
    <t>Основное мероприятие «Поддержка некоммерческих общественных организаций»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</si>
  <si>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</si>
  <si>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2015-2020 гг."  (Предоставление субсидий бюджетным, автономным учреждениям и иным некоммерческим организациям)</t>
  </si>
  <si>
    <t>01 3 04 80170</t>
  </si>
  <si>
    <t>06</t>
  </si>
  <si>
    <t>2.</t>
  </si>
  <si>
    <t>Муниципальная программа "Развитие образования, культуры и спорта в Хохольском муниципальном районе на 2014-2020 годы"</t>
  </si>
  <si>
    <t>02 0 00 00000</t>
  </si>
  <si>
    <t>2.1.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</si>
  <si>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</si>
  <si>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</si>
  <si>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</si>
  <si>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</si>
  <si>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</si>
  <si>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02 1 01 78240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</si>
  <si>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</si>
  <si>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</si>
  <si>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</si>
  <si>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</si>
  <si>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</si>
  <si>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</si>
  <si>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</si>
  <si>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</si>
  <si>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</si>
  <si>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</si>
  <si>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</si>
  <si>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</si>
  <si>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02 1 02 78190</t>
  </si>
  <si>
    <t>Субвенции на обеспечение выплат семьям опекунов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</si>
  <si>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02 1 02 78200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</si>
  <si>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</si>
  <si>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</si>
  <si>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</si>
  <si>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02 1 02 78220</t>
  </si>
  <si>
    <t>2.2.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</si>
  <si>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</si>
  <si>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</si>
  <si>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</si>
  <si>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02 2 01 00000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</si>
  <si>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</si>
  <si>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</si>
  <si>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</si>
  <si>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</si>
  <si>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культуры и спорта в Хохольском муниципальном районе на 2014-2020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</si>
  <si>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</si>
  <si>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</si>
  <si>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</si>
  <si>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</si>
  <si>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</si>
  <si>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</si>
  <si>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</si>
  <si>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</si>
  <si>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</si>
  <si>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</si>
  <si>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</si>
  <si>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02 2 02 78290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</si>
  <si>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(Социальное обеспечение и иные выплаты населению)</t>
  </si>
  <si>
    <t>02 2 02 78150</t>
  </si>
  <si>
    <t>Основное мероприятие «Развитие сети дошкольных образовательных учреждений»</t>
  </si>
  <si>
    <t>02 2 03 00000</t>
  </si>
  <si>
    <t>Основное мероприятие «Модернизация общего образования»</t>
  </si>
  <si>
    <t>02 2 04 00000</t>
  </si>
  <si>
    <t>Основное мероприятие «Модернизация дошкольного образования»</t>
  </si>
  <si>
    <t>02 2 05 00000</t>
  </si>
  <si>
    <t>Основное мероприятие «Строительство и реконструкция объектов учреждений общего и дошкольного образования»</t>
  </si>
  <si>
    <t>02 2 06 0000</t>
  </si>
  <si>
    <t>2.3.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</si>
  <si>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</si>
  <si>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</si>
  <si>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</si>
  <si>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</si>
  <si>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</si>
  <si>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</si>
  <si>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</si>
  <si>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</si>
  <si>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</si>
  <si>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(Иные бюджетные ассигнования)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</si>
  <si>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</si>
  <si>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</si>
  <si>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</si>
  <si>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02 3 02 80120</t>
  </si>
  <si>
    <t>09</t>
  </si>
  <si>
    <t>2.4.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</si>
  <si>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</si>
  <si>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</si>
  <si>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</si>
  <si>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</si>
  <si>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</si>
  <si>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</si>
  <si>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</si>
  <si>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</si>
  <si>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</si>
  <si>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</si>
  <si>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</si>
  <si>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</si>
  <si>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 «Молодежь и организация летнего отдыха»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</si>
  <si>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02 4 02 80080</t>
  </si>
  <si>
    <t>2.5.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</si>
  <si>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</si>
  <si>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</si>
  <si>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</si>
  <si>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</si>
  <si>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</si>
  <si>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</si>
  <si>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</si>
  <si>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</si>
  <si>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</si>
  <si>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</si>
  <si>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</si>
  <si>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</si>
  <si>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культуры и спорта в Хохольском муниципальном районе на 2014-2020 годы"(Иные бюджетные ассигнования)</t>
  </si>
  <si>
    <t>2.6.</t>
  </si>
  <si>
    <t>Подпрограмма «Развитие культуры»</t>
  </si>
  <si>
    <t>02 6 00 00000</t>
  </si>
  <si>
    <t>Основное мероприятие «Развитие и обеспечение деятельности учреждений культуры»</t>
  </si>
  <si>
    <t>02 6 01 00000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</si>
  <si>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</si>
  <si>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02 6 01 8059</t>
  </si>
  <si>
    <t>08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</si>
  <si>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</si>
  <si>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"Развитие образования, культуры и спорта в Хохольском муниципальном районе на 2014-2020 годы"  (Иные бюджетные ассигнования)</t>
  </si>
  <si>
    <t>Основное мероприятие «Формирование единого культурного пространства, создание условий для доступа населения к культурным ценностям, информационным ресурсам и пользованию услугами учреждений культуры .Развитие библиотечного дела, организации досуга и проведения культурно-массовых мероприятий для населения»</t>
  </si>
  <si>
    <t>02 6 02 00000</t>
  </si>
  <si>
    <t>Комплектование книжных фондов библиотек муниципальных образований в рамках подпрограммы «Развитие культуры»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</si>
  <si>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02 6 02 51440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</si>
  <si>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</si>
  <si>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02 6 02 51460</t>
  </si>
  <si>
    <t>Мероприятия в области культуры</t>
  </si>
  <si>
    <t>02 6 02 80240</t>
  </si>
  <si>
    <t>Мероприятия по комплектованию книжных фондов библиотек</t>
  </si>
  <si>
    <t>02 6 02 80370</t>
  </si>
  <si>
    <t>Основное мероприятие «Строительство, реконструкция и капитальный ремонт объектов культуры»</t>
  </si>
  <si>
    <t>02 6 03 00000</t>
  </si>
  <si>
    <t>2.7.</t>
  </si>
  <si>
    <t>Подпрограмма «Развитие физической культуры и спорта»</t>
  </si>
  <si>
    <t>02 7 00 00000</t>
  </si>
  <si>
    <t>Основное мероприятие «Мероприятия в области физической культуры и спорта»</t>
  </si>
  <si>
    <t>02 7 01 00000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</si>
  <si>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(Закупка товаров, работ и услуг для государственных (муниципальных) нужд)</t>
  </si>
  <si>
    <t>02 7 01 80180</t>
  </si>
  <si>
    <t>Основное мероприятие «Развитие и обеспечение деятельности учреждений физической культуры и спорта»</t>
  </si>
  <si>
    <t>02 7 02 00000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</si>
  <si>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культуры и спорта в Хохольском муниципальном районе на 2014-2020 годы" (Предоставление субсидий бюджетным, автономным учреждениям и иным некоммерческим организациям)</t>
  </si>
  <si>
    <t>02 7 02 80590</t>
  </si>
  <si>
    <t>02 7 03 00000</t>
  </si>
  <si>
    <t>3.</t>
  </si>
  <si>
    <t>Муниципальная программа   "Обеспечение доступным и комфортным жильем и коммунальными услугами"</t>
  </si>
  <si>
    <t>03 0 00 00000</t>
  </si>
  <si>
    <t>3.1.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</si>
  <si>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</si>
  <si>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</si>
  <si>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</si>
  <si>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</si>
  <si>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услугами" (Социальное обеспечение и иные выплаты населению)</t>
  </si>
  <si>
    <t>03 1 01 80150</t>
  </si>
  <si>
    <t>3.2.</t>
  </si>
  <si>
    <t>Подпрограмма "Развитие градостроительной деятельности"</t>
  </si>
  <si>
    <t>03 2 00 00000</t>
  </si>
  <si>
    <t>Основное мероприятие «Градостроительное проектирование»</t>
  </si>
  <si>
    <t>03 2 01 00000</t>
  </si>
  <si>
    <t>3.3.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</si>
  <si>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</si>
  <si>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</si>
  <si>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«Реформирование и модернизация жилищно-коммунального комплекса»</t>
  </si>
  <si>
    <t>03 3 01 00000</t>
  </si>
  <si>
    <t>Основное мероприятие «Благоустройство дворовых территорий»</t>
  </si>
  <si>
    <t>03 3 02 00000</t>
  </si>
  <si>
    <t>Основное мероприятие «Приобретение коммунальной техники»</t>
  </si>
  <si>
    <t>03 3 03 00000</t>
  </si>
  <si>
    <t>Основное мероприятие «Развитие систем водоснабжения и водоотведения Хохольского муниципального района»</t>
  </si>
  <si>
    <t>03 3 04 00000</t>
  </si>
  <si>
    <t>4.</t>
  </si>
  <si>
    <t>Муниципальная программа "Энергоэффективность и развитие энергетики Хохольского муниципального района на 2014-2020 годы."</t>
  </si>
  <si>
    <t>04 0 00 00000</t>
  </si>
  <si>
    <t>5.</t>
  </si>
  <si>
    <t>Муниципальная программа "Управление муниципальными финансами" на 2015-2020 годы.</t>
  </si>
  <si>
    <t>05 0 00 00000</t>
  </si>
  <si>
    <t>5.1.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</si>
  <si>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</si>
  <si>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</si>
  <si>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</si>
  <si>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</si>
  <si>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2014 году в  рамках подпрограммы  "Организация бюджетного процесса в Хохольском муниципальном районе" программы "Управление муниципальными финансами на 2015-2020 годы" (Иные бюджетные ассигнования)</t>
  </si>
  <si>
    <t>05 1 02 8025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</si>
  <si>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</si>
  <si>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</si>
  <si>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</si>
  <si>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05 1 03 80200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</si>
  <si>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</si>
  <si>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</si>
  <si>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</si>
  <si>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05 1 03 80640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</si>
  <si>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(Межбюджетные трансферты)</t>
  </si>
  <si>
    <t>05 1 03 80220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</si>
  <si>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(Межбюджетные трансферты)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</si>
  <si>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</si>
  <si>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</si>
  <si>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 на 2015-2020 годы" (Обслуживание государственного (муниципального) долга)</t>
  </si>
  <si>
    <t>05 1 04 80190</t>
  </si>
  <si>
    <t>5.2.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</si>
  <si>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</si>
  <si>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</si>
  <si>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</si>
  <si>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</si>
  <si>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 на 2015-2020 годы" (Социальное обеспечение и иные выплаты населению)</t>
  </si>
  <si>
    <t>05 2 01 80130</t>
  </si>
  <si>
    <t>5.3.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</si>
  <si>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</si>
  <si>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</si>
  <si>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</si>
  <si>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</si>
  <si>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</si>
  <si>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</si>
  <si>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</si>
  <si>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 на 2015-2020 годы"  (Иные бюджетные ассигнования)</t>
  </si>
  <si>
    <t>6.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</si>
  <si>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</si>
  <si>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06 0 00 00000</t>
  </si>
  <si>
    <t>6.1.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</si>
  <si>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</si>
  <si>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</si>
  <si>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</si>
  <si>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</si>
  <si>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Субвенция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</si>
  <si>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06 1 01 78800</t>
  </si>
  <si>
    <t>6.2.</t>
  </si>
  <si>
    <t>Подпрограмма "Устойчивое развитие сельских территорий Хохольского муниципального района на 2015-2017 годы и на период до 2020 года"</t>
  </si>
  <si>
    <t>06 2 00 00000</t>
  </si>
  <si>
    <t>Основное мероприятие «Улучшение жилищных условий граждан, в том числе молодых семей и молодых специалистов, проживающих и работающих в сельской местности»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</si>
  <si>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</si>
  <si>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«Устойчивое развитие сельских территорий Хохольского муниципального района на 2015-2017 годы и на период до 2020 года» программы "Развитие сельского хозяйства и управление муниципальным имуществом Хохольского муниципального района Воронежской области на 2015-2020 гг" (Социальное обеспечение и иные выплаты населению)</t>
  </si>
  <si>
    <t>06 2 01 80140</t>
  </si>
  <si>
    <t>6.3.</t>
  </si>
  <si>
    <t>Подпрограмма "Управление муниципальным имуществом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</si>
  <si>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</si>
  <si>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</si>
  <si>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</si>
  <si>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"Управление муниципальным имуществом Хохольского муниципального района"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</si>
  <si>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06 3 01 80040</t>
  </si>
  <si>
    <t>Расходы на межевание границ земельных участков в рамках подпрограммы "Управление муниципальным имуществом Хохольского муниципального района" 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</si>
  <si>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06 3 01 80070</t>
  </si>
  <si>
    <t>12</t>
  </si>
  <si>
    <t>6.4.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</si>
  <si>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</si>
  <si>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06 4 00 00000</t>
  </si>
  <si>
    <t>«Финансовое обеспечение деятельности ОСХ и МИ администрации Хохольского муниципального района Воронежской области»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</si>
  <si>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</si>
  <si>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</si>
  <si>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</si>
  <si>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</si>
  <si>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(Иные бюджетные ассигнования)</t>
  </si>
  <si>
    <t>Основное мероприятие «Финансовое обеспечение деятельности подведомственных учреждений»</t>
  </si>
  <si>
    <t>06 4 02 00000</t>
  </si>
  <si>
    <t>Расходы на обеспечение деятельности (оказание услуг) муниципальных  учреждений в  рамках подпрограммы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гг"(Предоставление субсидий бюджетным, автономным учреждениям и иным некоммерческим организациям)</t>
  </si>
  <si>
    <t>06 4 02 80590</t>
  </si>
  <si>
    <t>Расходы на обеспечение деятельности (оказание услуг) муниципальных  учреждений в рамках подпрограммы 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 программы "Развитие сельского хозяйства и управление муниципальным имуществом Хохольского муниципального района Воронежской области на 2015-2020 гг" (Предоставление субсидий бюджетным, автономным учреждениям и иным некоммерческим организациям)</t>
  </si>
  <si>
    <t>7.</t>
  </si>
  <si>
    <t>Муниципальная программа  "Экономическое развитие и инновационная экономика" на 2015-2020 годы</t>
  </si>
  <si>
    <t>07 0 00 00000</t>
  </si>
  <si>
    <t>7.1.</t>
  </si>
  <si>
    <t>Подпрограмма "Формирование благоприятной инвестиционной среды"</t>
  </si>
  <si>
    <t>07 1 00 00000</t>
  </si>
  <si>
    <t>7.2.</t>
  </si>
  <si>
    <t>Подпрограмма "Развитие и поддержка малого и среднего предпринимательства"</t>
  </si>
  <si>
    <t>07 2 00 00000</t>
  </si>
  <si>
    <t>Основное мероприятие «Финансовая поддержка субъектов малого и среднего предпринимательства»</t>
  </si>
  <si>
    <t>07 2 01 00000</t>
  </si>
  <si>
    <t>Мероприятия направленные на развитие и поддержку малого предпринимательства в рамках подпрограммы "Развитие и поддержка малого и среднего предпринимательства" программы "Экономическое развитие и инновационная экономика" на 2015-2020 годы (Иные межбюджетные ассигнования)</t>
  </si>
  <si>
    <t>07 2 01 80230</t>
  </si>
  <si>
    <t>800</t>
  </si>
  <si>
    <t>7.3.</t>
  </si>
  <si>
    <t>Подпрограмма "Инновационное развитие Хохольского муниципального района"</t>
  </si>
  <si>
    <t>07 3 00 00000</t>
  </si>
  <si>
    <t>8.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</si>
  <si>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2015-2020 гг.</t>
  </si>
  <si>
    <t>08 0 00 00000</t>
  </si>
  <si>
    <t>8.1.</t>
  </si>
  <si>
    <t>Подпрограмма "Защита населения и территорий от чрезвычайных ситуаций"</t>
  </si>
  <si>
    <t>08 1 00 00000</t>
  </si>
  <si>
    <t>Основное мероприятие «Мероприятия в сфере защиты населения от чрезвычайных ситуаций и пожаров »</t>
  </si>
  <si>
    <t>08 1 01 00000</t>
  </si>
  <si>
    <t>Мероприятия в сфере защиты населения от чрезвычайных ситуаций и пожаров в рамках подпрограммы  "Защита населения и территорий от чрезвычайных ситуаций"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</si>
  <si>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08 1 01 80050</t>
  </si>
  <si>
    <t>8.2.</t>
  </si>
  <si>
    <t>Подпрограмма "Выполнение мероприятий по ГО"</t>
  </si>
  <si>
    <t>08 2 00 00000</t>
  </si>
  <si>
    <t>Основное мероприятие «Мероприятия в сфере гражданской обороны»</t>
  </si>
  <si>
    <t>08 2 01 00000</t>
  </si>
  <si>
    <t>Мероприятия в сфере гражданской обороны в рамках подпрограммы  "Выполнение мероприятий по ГО"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</si>
  <si>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08 2 01 80060</t>
  </si>
  <si>
    <t>8.3.</t>
  </si>
  <si>
    <t>Подпрограмма "Обеспечение деятельности МКУ "Единая дежурно-диспетчерская служба Хохольского муниципального района""</t>
  </si>
  <si>
    <t>08 3 00 00000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</si>
  <si>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</si>
  <si>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08 3 01 00000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</si>
  <si>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</si>
  <si>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</si>
  <si>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</si>
  <si>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(Иные бюджетные ассигнования)</t>
  </si>
  <si>
    <t>9.</t>
  </si>
  <si>
    <t>Муниципальная программа "Охрана окружающей среды и природных ресурсов Хохольского муниципального района на 2014-2020 гг."</t>
  </si>
  <si>
    <t>09 0 0000</t>
  </si>
  <si>
    <t>9.1.</t>
  </si>
  <si>
    <t>Подпрограмма "Регулирование качества окружающей среды, создание системы обращения с расходами"</t>
  </si>
  <si>
    <t>9.2.</t>
  </si>
  <si>
    <t>Подпрограмма "Озеленение и благоустройство населенных пунктов"</t>
  </si>
  <si>
    <t>10.</t>
  </si>
  <si>
    <t>Муниципальная программа "Создание условий для развития транспортной системы и дорожного хозяйства"</t>
  </si>
  <si>
    <t>10 0 0000</t>
  </si>
  <si>
    <t>10.1.</t>
  </si>
  <si>
    <t>Подпрограмма "Повышение безопасности дорожного движения на территории Хохольского муниципального района"</t>
  </si>
  <si>
    <t>10.2.</t>
  </si>
  <si>
    <t>Подпрограмма "Развитие транспортной системы и дорожного хозяйства Хохольского муниципального района"</t>
  </si>
  <si>
    <t>Распределение бюджетных ассигнований по целевым статьям (муниципальным программам Хохольского муниципального района), группам видов расходов, разделам, подразделам классификации расходов районного бюджета на 2016 год</t>
  </si>
  <si>
    <t>Основное мероприятие "Создание благоприятных условий для привлечения инвестиций в Хохольский муниципальный район"</t>
  </si>
  <si>
    <t>07 1 01 00000</t>
  </si>
  <si>
    <t>07 1 01 78430</t>
  </si>
  <si>
    <t xml:space="preserve">Приложение 10
к решению Совета народных депутатов
Хохольского муниципального района
«О районном  бюджете на 2016 год" № 57  от  22 декабря 2015 г.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</si>
</sst>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6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00FFFF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CC99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FFFF00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8" fillId="0" borderId="0" xfId="0" applyFont="1" applyFill="1" applyBorder="1"/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8" fillId="0" borderId="5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4" fillId="3" borderId="1" xfId="1" applyFont="1" applyFill="1" applyBorder="1" applyAlignment="1">
      <alignment horizontal="left" wrapText="1"/>
    </xf>
    <xf numFmtId="0" fontId="4" fillId="3" borderId="1" xfId="1" applyFont="1" applyFill="1" applyBorder="1" applyAlignment="1">
      <alignment horizontal="center" wrapText="1"/>
    </xf>
    <xf numFmtId="0" fontId="5" fillId="3" borderId="1" xfId="0" applyFont="1" applyFill="1" applyBorder="1"/>
    <xf numFmtId="164" fontId="6" fillId="3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1" applyFont="1" applyFill="1" applyBorder="1" applyAlignment="1">
      <alignment horizontal="left" wrapText="1"/>
    </xf>
    <xf numFmtId="0" fontId="4" fillId="5" borderId="1" xfId="1" applyFont="1" applyFill="1" applyBorder="1" applyAlignment="1">
      <alignment horizontal="center" wrapText="1"/>
    </xf>
    <xf numFmtId="0" fontId="5" fillId="5" borderId="1" xfId="0" applyFont="1" applyFill="1" applyBorder="1"/>
    <xf numFmtId="164" fontId="6" fillId="5" borderId="1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6" borderId="1" xfId="1" applyFont="1" applyFill="1" applyBorder="1" applyAlignment="1">
      <alignment horizontal="left" wrapText="1"/>
    </xf>
    <xf numFmtId="0" fontId="4" fillId="6" borderId="1" xfId="1" applyFont="1" applyFill="1" applyBorder="1" applyAlignment="1">
      <alignment horizontal="center" wrapText="1"/>
    </xf>
    <xf numFmtId="0" fontId="5" fillId="6" borderId="1" xfId="0" applyFont="1" applyFill="1" applyBorder="1"/>
    <xf numFmtId="164" fontId="6" fillId="6" borderId="6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7" fillId="4" borderId="1" xfId="1" applyFont="1" applyFill="1" applyBorder="1" applyAlignment="1">
      <alignment horizontal="left" wrapText="1"/>
    </xf>
    <xf numFmtId="0" fontId="7" fillId="4" borderId="1" xfId="1" applyFont="1" applyFill="1" applyBorder="1" applyAlignment="1">
      <alignment horizontal="center" wrapText="1"/>
    </xf>
    <xf numFmtId="49" fontId="7" fillId="4" borderId="1" xfId="1" applyNumberFormat="1" applyFont="1" applyFill="1" applyBorder="1" applyAlignment="1">
      <alignment horizontal="center" wrapText="1"/>
    </xf>
    <xf numFmtId="164" fontId="7" fillId="2" borderId="1" xfId="1" applyNumberFormat="1" applyFont="1" applyFill="1" applyBorder="1" applyAlignment="1">
      <alignment horizontal="center"/>
    </xf>
    <xf numFmtId="49" fontId="4" fillId="5" borderId="1" xfId="1" applyNumberFormat="1" applyFont="1" applyFill="1" applyBorder="1" applyAlignment="1">
      <alignment horizontal="center" wrapText="1"/>
    </xf>
    <xf numFmtId="0" fontId="8" fillId="4" borderId="1" xfId="0" applyFont="1" applyFill="1" applyBorder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wrapText="1"/>
    </xf>
    <xf numFmtId="164" fontId="7" fillId="7" borderId="1" xfId="1" applyNumberFormat="1" applyFont="1" applyFill="1" applyBorder="1" applyAlignment="1">
      <alignment horizontal="center" wrapText="1"/>
    </xf>
    <xf numFmtId="164" fontId="7" fillId="7" borderId="1" xfId="0" applyNumberFormat="1" applyFont="1" applyFill="1" applyBorder="1" applyAlignment="1">
      <alignment horizontal="center" wrapText="1"/>
    </xf>
    <xf numFmtId="0" fontId="7" fillId="4" borderId="1" xfId="2" applyNumberFormat="1" applyFont="1" applyFill="1" applyBorder="1" applyAlignment="1">
      <alignment wrapText="1"/>
    </xf>
    <xf numFmtId="164" fontId="7" fillId="2" borderId="1" xfId="1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49" fontId="7" fillId="4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justify" vertical="top"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8" fillId="3" borderId="1" xfId="0" applyFont="1" applyFill="1" applyBorder="1"/>
    <xf numFmtId="165" fontId="6" fillId="3" borderId="1" xfId="0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wrapText="1"/>
    </xf>
    <xf numFmtId="0" fontId="8" fillId="5" borderId="1" xfId="0" applyFont="1" applyFill="1" applyBorder="1"/>
    <xf numFmtId="0" fontId="7" fillId="4" borderId="1" xfId="0" applyFont="1" applyFill="1" applyBorder="1" applyAlignment="1">
      <alignment horizontal="center"/>
    </xf>
    <xf numFmtId="164" fontId="7" fillId="4" borderId="1" xfId="0" applyNumberFormat="1" applyFont="1" applyFill="1" applyBorder="1" applyAlignment="1">
      <alignment horizontal="center" wrapText="1"/>
    </xf>
    <xf numFmtId="0" fontId="6" fillId="5" borderId="1" xfId="0" applyFont="1" applyFill="1" applyBorder="1"/>
    <xf numFmtId="164" fontId="7" fillId="7" borderId="1" xfId="1" applyNumberFormat="1" applyFont="1" applyFill="1" applyBorder="1" applyAlignment="1">
      <alignment horizontal="center"/>
    </xf>
    <xf numFmtId="164" fontId="6" fillId="6" borderId="2" xfId="0" applyNumberFormat="1" applyFont="1" applyFill="1" applyBorder="1" applyAlignment="1">
      <alignment horizontal="center"/>
    </xf>
    <xf numFmtId="49" fontId="7" fillId="4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justify" vertical="top" wrapText="1"/>
    </xf>
    <xf numFmtId="0" fontId="4" fillId="5" borderId="1" xfId="0" applyFont="1" applyFill="1" applyBorder="1" applyAlignment="1">
      <alignment horizontal="center" wrapText="1"/>
    </xf>
    <xf numFmtId="49" fontId="4" fillId="5" borderId="1" xfId="0" applyNumberFormat="1" applyFont="1" applyFill="1" applyBorder="1" applyAlignment="1">
      <alignment horizontal="center" wrapText="1"/>
    </xf>
    <xf numFmtId="164" fontId="4" fillId="5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5" borderId="1" xfId="0" applyFont="1" applyFill="1" applyBorder="1" applyAlignment="1">
      <alignment wrapText="1"/>
    </xf>
    <xf numFmtId="164" fontId="7" fillId="0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>
      <alignment horizontal="center" wrapText="1"/>
    </xf>
    <xf numFmtId="164" fontId="4" fillId="3" borderId="1" xfId="1" applyNumberFormat="1" applyFont="1" applyFill="1" applyBorder="1" applyAlignment="1">
      <alignment horizontal="center"/>
    </xf>
    <xf numFmtId="164" fontId="4" fillId="5" borderId="1" xfId="1" applyNumberFormat="1" applyFont="1" applyFill="1" applyBorder="1" applyAlignment="1">
      <alignment horizontal="center"/>
    </xf>
    <xf numFmtId="49" fontId="4" fillId="5" borderId="1" xfId="0" applyNumberFormat="1" applyFont="1" applyFill="1" applyBorder="1" applyAlignment="1">
      <alignment horizontal="center"/>
    </xf>
    <xf numFmtId="3" fontId="4" fillId="6" borderId="1" xfId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/>
    <xf numFmtId="0" fontId="3" fillId="0" borderId="0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16%20-2018%20&#1075;&#1086;&#1076;&#1086;&#1074;\&#1055;&#1088;&#1080;&#1083;&#1086;&#1078;&#1077;&#1085;&#1080;&#1103;%20&#1082;%20&#1087;&#1088;&#1086;&#1077;&#1082;&#1090;&#1091;%20&#1088;&#1072;&#1081;&#1086;&#1085;&#1085;&#1086;&#1075;&#1086;%20&#1073;&#1102;&#1076;&#1078;&#1077;&#1090;&#1072;%20&#1085;&#1072;%202016%20&#1075;&#1086;&#1076;\&#1055;&#1088;&#1080;&#1083;&#1086;&#1078;&#1077;&#1085;&#1080;&#1103;%20&#1082;%20&#1073;&#1102;&#1076;&#1078;&#1077;&#1090;&#1091;%202016%20&#1087;&#1088;&#1086;&#1077;&#1082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</sheetNames>
    <sheetDataSet>
      <sheetData sheetId="0">
        <row r="46">
          <cell r="EP46">
            <v>1156</v>
          </cell>
        </row>
      </sheetData>
      <sheetData sheetId="1">
        <row r="57">
          <cell r="D57">
            <v>2050.9899999999998</v>
          </cell>
        </row>
        <row r="59">
          <cell r="D59">
            <v>739.09123239999997</v>
          </cell>
          <cell r="EP59">
            <v>761.09123239999997</v>
          </cell>
        </row>
        <row r="61">
          <cell r="D61">
            <v>11817.3806184</v>
          </cell>
          <cell r="CS61">
            <v>14.2</v>
          </cell>
          <cell r="CT61">
            <v>100</v>
          </cell>
          <cell r="EP61">
            <v>14161.880618400002</v>
          </cell>
        </row>
        <row r="62">
          <cell r="D62">
            <v>284.39999999999998</v>
          </cell>
          <cell r="EP62">
            <v>314.39999999999998</v>
          </cell>
        </row>
        <row r="63">
          <cell r="D63">
            <v>273.8</v>
          </cell>
          <cell r="EP63">
            <v>299.90000000000003</v>
          </cell>
        </row>
        <row r="64">
          <cell r="D64">
            <v>0</v>
          </cell>
          <cell r="EP64">
            <v>45</v>
          </cell>
        </row>
        <row r="65">
          <cell r="D65">
            <v>5298.7278535999994</v>
          </cell>
          <cell r="EP65">
            <v>5977.1278535999991</v>
          </cell>
        </row>
        <row r="66">
          <cell r="CM66">
            <v>1680</v>
          </cell>
          <cell r="CN66">
            <v>100</v>
          </cell>
        </row>
        <row r="68">
          <cell r="D68">
            <v>355.99062439999994</v>
          </cell>
          <cell r="EP68">
            <v>386.99062439999994</v>
          </cell>
        </row>
        <row r="69">
          <cell r="D69">
            <v>824.2</v>
          </cell>
          <cell r="EP69">
            <v>983</v>
          </cell>
        </row>
        <row r="70">
          <cell r="EP70">
            <v>50</v>
          </cell>
        </row>
        <row r="71">
          <cell r="EP71">
            <v>231.7</v>
          </cell>
        </row>
        <row r="72">
          <cell r="EP72">
            <v>707.89740000000006</v>
          </cell>
        </row>
        <row r="75">
          <cell r="D75">
            <v>4310.7794939000005</v>
          </cell>
          <cell r="EP75">
            <v>6106.4794939000003</v>
          </cell>
        </row>
        <row r="76">
          <cell r="D76">
            <v>335.63164319999998</v>
          </cell>
          <cell r="EP76">
            <v>342.03164319999996</v>
          </cell>
        </row>
        <row r="77">
          <cell r="D77">
            <v>339.04626839999997</v>
          </cell>
          <cell r="EP77">
            <v>376.04626839999997</v>
          </cell>
        </row>
      </sheetData>
      <sheetData sheetId="2">
        <row r="9">
          <cell r="D9">
            <v>2323.9603010000001</v>
          </cell>
          <cell r="CT9">
            <v>0</v>
          </cell>
          <cell r="EP9">
            <v>2417.9113010000001</v>
          </cell>
        </row>
        <row r="10">
          <cell r="EP10">
            <v>347</v>
          </cell>
        </row>
        <row r="11">
          <cell r="EP11">
            <v>0</v>
          </cell>
        </row>
      </sheetData>
      <sheetData sheetId="3">
        <row r="38">
          <cell r="D38">
            <v>3836.3260451200003</v>
          </cell>
          <cell r="EP38">
            <v>4222.72604512</v>
          </cell>
        </row>
        <row r="39">
          <cell r="D39">
            <v>341</v>
          </cell>
          <cell r="EP39">
            <v>370</v>
          </cell>
        </row>
        <row r="40">
          <cell r="EP40">
            <v>1996.0454895699997</v>
          </cell>
        </row>
        <row r="45">
          <cell r="EP45">
            <v>120</v>
          </cell>
        </row>
        <row r="47">
          <cell r="EP47">
            <v>100</v>
          </cell>
        </row>
        <row r="48">
          <cell r="M48">
            <v>44.6</v>
          </cell>
        </row>
      </sheetData>
      <sheetData sheetId="4"/>
      <sheetData sheetId="5">
        <row r="11">
          <cell r="D11">
            <v>2736.6869502</v>
          </cell>
          <cell r="CS11">
            <v>28.7</v>
          </cell>
          <cell r="CT11">
            <v>102.4</v>
          </cell>
          <cell r="EP11">
            <v>4238.4869502000001</v>
          </cell>
        </row>
        <row r="12">
          <cell r="D12">
            <v>5628.3</v>
          </cell>
          <cell r="EP12">
            <v>5743.2000000000007</v>
          </cell>
        </row>
        <row r="13">
          <cell r="D13">
            <v>0</v>
          </cell>
          <cell r="CS13">
            <v>0</v>
          </cell>
          <cell r="CT13">
            <v>0</v>
          </cell>
          <cell r="EP13">
            <v>1908.5</v>
          </cell>
        </row>
        <row r="16">
          <cell r="EP16">
            <v>8640.8006375999994</v>
          </cell>
        </row>
        <row r="17">
          <cell r="EP17">
            <v>16666.8</v>
          </cell>
        </row>
        <row r="22">
          <cell r="D22">
            <v>1317.6611330399999</v>
          </cell>
          <cell r="CS22">
            <v>635</v>
          </cell>
          <cell r="CT22">
            <v>5379.7999999999993</v>
          </cell>
          <cell r="EP22">
            <v>32367.861133040002</v>
          </cell>
        </row>
        <row r="24">
          <cell r="D24">
            <v>130581.90000000004</v>
          </cell>
          <cell r="EP24">
            <v>136022.90000000002</v>
          </cell>
        </row>
        <row r="25">
          <cell r="D25">
            <v>4114.6000000000004</v>
          </cell>
          <cell r="EP25">
            <v>4198.6000000000004</v>
          </cell>
        </row>
        <row r="26">
          <cell r="D26">
            <v>0</v>
          </cell>
          <cell r="EP26">
            <v>2071.5</v>
          </cell>
        </row>
        <row r="29">
          <cell r="EP29">
            <v>2151.2928000000002</v>
          </cell>
        </row>
        <row r="31">
          <cell r="EP31">
            <v>6841.7</v>
          </cell>
        </row>
        <row r="32">
          <cell r="EP32">
            <v>756.4</v>
          </cell>
        </row>
        <row r="36">
          <cell r="D36">
            <v>19288.066616238</v>
          </cell>
          <cell r="CS36">
            <v>330</v>
          </cell>
          <cell r="CT36">
            <v>2222.6999999999998</v>
          </cell>
          <cell r="CY36">
            <v>18</v>
          </cell>
          <cell r="EP36">
            <v>25746.966616237998</v>
          </cell>
        </row>
        <row r="40">
          <cell r="EP40">
            <v>5351.2983352000001</v>
          </cell>
        </row>
        <row r="45">
          <cell r="EP45">
            <v>0</v>
          </cell>
        </row>
        <row r="48">
          <cell r="EP48">
            <v>0</v>
          </cell>
        </row>
        <row r="50">
          <cell r="EP50">
            <v>0</v>
          </cell>
        </row>
        <row r="51">
          <cell r="DA51">
            <v>262.2</v>
          </cell>
        </row>
        <row r="54">
          <cell r="D54">
            <v>1793.5750580159995</v>
          </cell>
          <cell r="CT54">
            <v>0</v>
          </cell>
          <cell r="EP54">
            <v>1892.5750580159995</v>
          </cell>
        </row>
        <row r="57">
          <cell r="D57">
            <v>5015.9934330870001</v>
          </cell>
          <cell r="CT57">
            <v>7.5</v>
          </cell>
          <cell r="EP57">
            <v>6197.4934330870001</v>
          </cell>
        </row>
        <row r="58">
          <cell r="EP58">
            <v>400</v>
          </cell>
        </row>
        <row r="59">
          <cell r="D59">
            <v>3773.5339992000004</v>
          </cell>
          <cell r="EP59">
            <v>4578.8339992000001</v>
          </cell>
        </row>
      </sheetData>
      <sheetData sheetId="6">
        <row r="31">
          <cell r="D31">
            <v>1773.3240000000001</v>
          </cell>
          <cell r="CT31">
            <v>0</v>
          </cell>
        </row>
        <row r="32">
          <cell r="EP32">
            <v>1087.9312</v>
          </cell>
        </row>
        <row r="33">
          <cell r="EP33">
            <v>741.09280000000001</v>
          </cell>
        </row>
        <row r="34">
          <cell r="DS34">
            <v>18.100000000000001</v>
          </cell>
        </row>
        <row r="35">
          <cell r="M35">
            <v>140.19999999999999</v>
          </cell>
        </row>
      </sheetData>
      <sheetData sheetId="7"/>
      <sheetData sheetId="8">
        <row r="57">
          <cell r="EP57">
            <v>300</v>
          </cell>
        </row>
        <row r="59">
          <cell r="EP59">
            <v>8606.8408635567994</v>
          </cell>
        </row>
      </sheetData>
      <sheetData sheetId="9">
        <row r="41">
          <cell r="CH41">
            <v>2992.3</v>
          </cell>
        </row>
        <row r="44">
          <cell r="CE44">
            <v>50</v>
          </cell>
        </row>
        <row r="45">
          <cell r="CF45">
            <v>200</v>
          </cell>
        </row>
        <row r="46">
          <cell r="CF46">
            <v>200</v>
          </cell>
        </row>
        <row r="48">
          <cell r="CE48">
            <v>328.3</v>
          </cell>
        </row>
        <row r="49">
          <cell r="CE49">
            <v>1329.3</v>
          </cell>
        </row>
        <row r="50">
          <cell r="CE50">
            <v>44.3</v>
          </cell>
        </row>
        <row r="51">
          <cell r="CE51">
            <v>0</v>
          </cell>
        </row>
        <row r="52">
          <cell r="CE52">
            <v>1950</v>
          </cell>
        </row>
        <row r="53">
          <cell r="CE53">
            <v>5489</v>
          </cell>
        </row>
        <row r="54">
          <cell r="CE54">
            <v>2073</v>
          </cell>
        </row>
        <row r="56">
          <cell r="CE56">
            <v>1771</v>
          </cell>
        </row>
        <row r="58">
          <cell r="BV58">
            <v>217.5</v>
          </cell>
        </row>
      </sheetData>
      <sheetData sheetId="10">
        <row r="26">
          <cell r="BY26">
            <v>4871</v>
          </cell>
        </row>
        <row r="27">
          <cell r="BZ27">
            <v>3800</v>
          </cell>
        </row>
        <row r="29">
          <cell r="CA29">
            <v>14979</v>
          </cell>
        </row>
        <row r="37">
          <cell r="BW37">
            <v>53.4</v>
          </cell>
        </row>
        <row r="38">
          <cell r="EP38">
            <v>90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42">
          <cell r="G42">
            <v>4310.7794939000005</v>
          </cell>
        </row>
        <row r="44">
          <cell r="G44">
            <v>0</v>
          </cell>
        </row>
        <row r="65">
          <cell r="G65">
            <v>2736.6869502</v>
          </cell>
        </row>
        <row r="68">
          <cell r="G68">
            <v>131.1</v>
          </cell>
        </row>
        <row r="115">
          <cell r="G115">
            <v>1773.3240000000001</v>
          </cell>
        </row>
        <row r="117">
          <cell r="G117">
            <v>0</v>
          </cell>
        </row>
        <row r="158">
          <cell r="G158">
            <v>5298.7278535999994</v>
          </cell>
        </row>
        <row r="160">
          <cell r="G160">
            <v>0</v>
          </cell>
        </row>
        <row r="174">
          <cell r="G174">
            <v>4177.3260451200003</v>
          </cell>
        </row>
        <row r="176">
          <cell r="G176">
            <v>0</v>
          </cell>
        </row>
      </sheetData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6"/>
  <sheetViews>
    <sheetView tabSelected="1" topLeftCell="A206" zoomScale="59" zoomScaleNormal="59" workbookViewId="0">
      <selection activeCell="A208" sqref="A208:XFD219"/>
    </sheetView>
  </sheetViews>
  <sheetFormatPr defaultRowHeight="12.75" x14ac:dyDescent="0.2"/>
  <cols>
    <col min="1" max="1" width="9.7109375" style="1" bestFit="1" customWidth="1"/>
    <col min="2" max="2" width="82.5703125" style="1" customWidth="1"/>
    <col min="3" max="3" width="20.28515625" style="1" customWidth="1"/>
    <col min="4" max="4" width="10.28515625" style="1" customWidth="1"/>
    <col min="5" max="5" width="9" style="1" customWidth="1"/>
    <col min="6" max="6" width="10" style="1" customWidth="1"/>
    <col min="7" max="7" width="19.7109375" style="1" customWidth="1"/>
    <col min="8" max="16384" width="9.140625" style="1"/>
  </cols>
  <sheetData>
    <row r="1" spans="1:7" ht="12.75" customHeight="1" x14ac:dyDescent="0.2">
      <c r="D1" s="75" t="s">
        <v>393</v>
      </c>
      <c r="E1" s="76"/>
      <c r="F1" s="76"/>
      <c r="G1" s="76"/>
    </row>
    <row r="2" spans="1:7" ht="12.75" customHeight="1" x14ac:dyDescent="0.2">
      <c r="D2" s="76"/>
      <c r="E2" s="76"/>
      <c r="F2" s="76"/>
      <c r="G2" s="76"/>
    </row>
    <row r="3" spans="1:7" ht="84.75" customHeight="1" x14ac:dyDescent="0.2">
      <c r="D3" s="76"/>
      <c r="E3" s="76"/>
      <c r="F3" s="76"/>
      <c r="G3" s="76"/>
    </row>
    <row r="4" spans="1:7" ht="67.5" customHeight="1" x14ac:dyDescent="0.3">
      <c r="A4" s="77" t="s">
        <v>389</v>
      </c>
      <c r="B4" s="77"/>
      <c r="C4" s="77"/>
      <c r="D4" s="77"/>
      <c r="E4" s="77"/>
      <c r="F4" s="77"/>
      <c r="G4" s="77"/>
    </row>
    <row r="8" spans="1:7" ht="13.5" thickBot="1" x14ac:dyDescent="0.25"/>
    <row r="9" spans="1:7" ht="19.5" thickBot="1" x14ac:dyDescent="0.35">
      <c r="A9" s="78" t="s">
        <v>0</v>
      </c>
      <c r="B9" s="78" t="s">
        <v>1</v>
      </c>
      <c r="C9" s="78" t="s">
        <v>2</v>
      </c>
      <c r="D9" s="78" t="s">
        <v>3</v>
      </c>
      <c r="E9" s="78" t="s">
        <v>4</v>
      </c>
      <c r="F9" s="79" t="s">
        <v>5</v>
      </c>
      <c r="G9" s="2" t="s">
        <v>6</v>
      </c>
    </row>
    <row r="10" spans="1:7" ht="19.5" thickBot="1" x14ac:dyDescent="0.35">
      <c r="A10" s="78"/>
      <c r="B10" s="78"/>
      <c r="C10" s="78"/>
      <c r="D10" s="78"/>
      <c r="E10" s="78"/>
      <c r="F10" s="79"/>
      <c r="G10" s="3" t="s">
        <v>7</v>
      </c>
    </row>
    <row r="11" spans="1:7" ht="2.25" hidden="1" customHeight="1" thickBot="1" x14ac:dyDescent="0.25">
      <c r="A11" s="4"/>
      <c r="B11" s="5"/>
      <c r="C11" s="5"/>
      <c r="D11" s="5"/>
      <c r="E11" s="5"/>
      <c r="F11" s="5"/>
      <c r="G11" s="6"/>
    </row>
    <row r="12" spans="1:7" ht="19.5" thickBot="1" x14ac:dyDescent="0.35">
      <c r="A12" s="7">
        <v>1</v>
      </c>
      <c r="B12" s="8">
        <v>2</v>
      </c>
      <c r="C12" s="7">
        <v>3</v>
      </c>
      <c r="D12" s="7">
        <v>4</v>
      </c>
      <c r="E12" s="7">
        <v>5</v>
      </c>
      <c r="F12" s="7">
        <v>6</v>
      </c>
      <c r="G12" s="8">
        <v>7</v>
      </c>
    </row>
    <row r="13" spans="1:7" ht="19.5" thickBot="1" x14ac:dyDescent="0.35">
      <c r="A13" s="9"/>
      <c r="B13" s="10" t="s">
        <v>8</v>
      </c>
      <c r="C13" s="9"/>
      <c r="D13" s="9"/>
      <c r="E13" s="9"/>
      <c r="F13" s="9"/>
      <c r="G13" s="11">
        <f>+G14+G49+G130+G141+G142+G161+G181+G189+G201+G204</f>
        <v>362718.49179612781</v>
      </c>
    </row>
    <row r="14" spans="1:7" ht="38.25" thickBot="1" x14ac:dyDescent="0.35">
      <c r="A14" s="12">
        <v>1</v>
      </c>
      <c r="B14" s="13" t="s">
        <v>9</v>
      </c>
      <c r="C14" s="14" t="s">
        <v>10</v>
      </c>
      <c r="D14" s="15"/>
      <c r="E14" s="15"/>
      <c r="F14" s="15"/>
      <c r="G14" s="16">
        <f>+G15+G18+G31</f>
        <v>25302.309880700002</v>
      </c>
    </row>
    <row r="15" spans="1:7" ht="38.25" thickBot="1" x14ac:dyDescent="0.35">
      <c r="A15" s="17" t="s">
        <v>11</v>
      </c>
      <c r="B15" s="18" t="s">
        <v>12</v>
      </c>
      <c r="C15" s="19" t="s">
        <v>13</v>
      </c>
      <c r="D15" s="20"/>
      <c r="E15" s="20"/>
      <c r="F15" s="20"/>
      <c r="G15" s="21">
        <f>+G17</f>
        <v>0</v>
      </c>
    </row>
    <row r="16" spans="1:7" ht="41.25" customHeight="1" thickBot="1" x14ac:dyDescent="0.35">
      <c r="A16" s="22"/>
      <c r="B16" s="23" t="s">
        <v>14</v>
      </c>
      <c r="C16" s="24" t="s">
        <v>15</v>
      </c>
      <c r="D16" s="25"/>
      <c r="E16" s="25"/>
      <c r="F16" s="25"/>
      <c r="G16" s="26">
        <f>G17</f>
        <v>0</v>
      </c>
    </row>
    <row r="17" spans="1:7" ht="132" thickBot="1" x14ac:dyDescent="0.35">
      <c r="A17" s="27"/>
      <c r="B17" s="28" t="s">
        <v>16</v>
      </c>
      <c r="C17" s="29" t="s">
        <v>17</v>
      </c>
      <c r="D17" s="29">
        <v>200</v>
      </c>
      <c r="E17" s="30" t="s">
        <v>18</v>
      </c>
      <c r="F17" s="30" t="s">
        <v>19</v>
      </c>
      <c r="G17" s="31">
        <f>+[1]ОБРАЗОВАНИЕ!EP45</f>
        <v>0</v>
      </c>
    </row>
    <row r="18" spans="1:7" ht="57" thickBot="1" x14ac:dyDescent="0.35">
      <c r="A18" s="17" t="s">
        <v>20</v>
      </c>
      <c r="B18" s="18" t="s">
        <v>21</v>
      </c>
      <c r="C18" s="32" t="s">
        <v>22</v>
      </c>
      <c r="D18" s="20"/>
      <c r="E18" s="20"/>
      <c r="F18" s="20"/>
      <c r="G18" s="21">
        <f>+G22+G23+G24+G25+G26+G27+G20+G21+G30</f>
        <v>1854.3685359999997</v>
      </c>
    </row>
    <row r="19" spans="1:7" ht="57" thickBot="1" x14ac:dyDescent="0.35">
      <c r="A19" s="22"/>
      <c r="B19" s="23" t="s">
        <v>23</v>
      </c>
      <c r="C19" s="24" t="s">
        <v>24</v>
      </c>
      <c r="D19" s="25"/>
      <c r="E19" s="25"/>
      <c r="F19" s="25"/>
      <c r="G19" s="26">
        <f>G22+G23+G24+G25+G26+G27+G20+G21</f>
        <v>1764.3685359999997</v>
      </c>
    </row>
    <row r="20" spans="1:7" ht="169.5" thickBot="1" x14ac:dyDescent="0.35">
      <c r="A20" s="33"/>
      <c r="B20" s="34" t="s">
        <v>25</v>
      </c>
      <c r="C20" s="35" t="s">
        <v>26</v>
      </c>
      <c r="D20" s="29">
        <v>100</v>
      </c>
      <c r="E20" s="30" t="s">
        <v>27</v>
      </c>
      <c r="F20" s="30" t="s">
        <v>28</v>
      </c>
      <c r="G20" s="36">
        <f>[1]УПРАВЛЕНИЕ!D62+[1]УПРАВЛЕНИЕ!D63+[1]УПРАВЛЕНИЕ!D64</f>
        <v>558.20000000000005</v>
      </c>
    </row>
    <row r="21" spans="1:7" ht="132" thickBot="1" x14ac:dyDescent="0.35">
      <c r="A21" s="33"/>
      <c r="B21" s="34" t="s">
        <v>29</v>
      </c>
      <c r="C21" s="35" t="s">
        <v>26</v>
      </c>
      <c r="D21" s="29">
        <v>200</v>
      </c>
      <c r="E21" s="30" t="s">
        <v>27</v>
      </c>
      <c r="F21" s="30" t="s">
        <v>28</v>
      </c>
      <c r="G21" s="36">
        <f>[1]УПРАВЛЕНИЕ!EP62+[1]УПРАВЛЕНИЕ!EP63+[1]УПРАВЛЕНИЕ!EP64-[1]УПРАВЛЕНИЕ!D62-[1]УПРАВЛЕНИЕ!D63-[1]УПРАВЛЕНИЕ!D64</f>
        <v>101.09999999999997</v>
      </c>
    </row>
    <row r="22" spans="1:7" ht="169.5" thickBot="1" x14ac:dyDescent="0.35">
      <c r="A22" s="33"/>
      <c r="B22" s="34" t="s">
        <v>30</v>
      </c>
      <c r="C22" s="35" t="s">
        <v>31</v>
      </c>
      <c r="D22" s="29">
        <v>100</v>
      </c>
      <c r="E22" s="30" t="s">
        <v>27</v>
      </c>
      <c r="F22" s="30" t="s">
        <v>32</v>
      </c>
      <c r="G22" s="36">
        <f>+[1]УПРАВЛЕНИЕ!D76</f>
        <v>335.63164319999998</v>
      </c>
    </row>
    <row r="23" spans="1:7" ht="132" thickBot="1" x14ac:dyDescent="0.35">
      <c r="A23" s="33"/>
      <c r="B23" s="34" t="s">
        <v>33</v>
      </c>
      <c r="C23" s="35" t="s">
        <v>31</v>
      </c>
      <c r="D23" s="29">
        <v>200</v>
      </c>
      <c r="E23" s="30" t="s">
        <v>27</v>
      </c>
      <c r="F23" s="30" t="s">
        <v>32</v>
      </c>
      <c r="G23" s="36">
        <f>+[1]УПРАВЛЕНИЕ!EP76-[1]УПРАВЛЕНИЕ!D76</f>
        <v>6.3999999999999773</v>
      </c>
    </row>
    <row r="24" spans="1:7" ht="169.5" thickBot="1" x14ac:dyDescent="0.35">
      <c r="A24" s="33"/>
      <c r="B24" s="34" t="s">
        <v>34</v>
      </c>
      <c r="C24" s="35" t="s">
        <v>35</v>
      </c>
      <c r="D24" s="35">
        <v>100</v>
      </c>
      <c r="E24" s="30" t="s">
        <v>27</v>
      </c>
      <c r="F24" s="30" t="s">
        <v>32</v>
      </c>
      <c r="G24" s="37">
        <f>+[1]УПРАВЛЕНИЕ!D68</f>
        <v>355.99062439999994</v>
      </c>
    </row>
    <row r="25" spans="1:7" ht="132" thickBot="1" x14ac:dyDescent="0.35">
      <c r="A25" s="33"/>
      <c r="B25" s="34" t="s">
        <v>36</v>
      </c>
      <c r="C25" s="35" t="s">
        <v>35</v>
      </c>
      <c r="D25" s="35">
        <v>200</v>
      </c>
      <c r="E25" s="30" t="s">
        <v>27</v>
      </c>
      <c r="F25" s="30" t="s">
        <v>32</v>
      </c>
      <c r="G25" s="37">
        <f>+[1]УПРАВЛЕНИЕ!EP68-[1]УПРАВЛЕНИЕ!D68</f>
        <v>31</v>
      </c>
    </row>
    <row r="26" spans="1:7" ht="188.25" thickBot="1" x14ac:dyDescent="0.35">
      <c r="A26" s="33"/>
      <c r="B26" s="34" t="s">
        <v>37</v>
      </c>
      <c r="C26" s="35" t="s">
        <v>38</v>
      </c>
      <c r="D26" s="35">
        <v>100</v>
      </c>
      <c r="E26" s="30" t="s">
        <v>27</v>
      </c>
      <c r="F26" s="30" t="s">
        <v>32</v>
      </c>
      <c r="G26" s="37">
        <f>+[1]УПРАВЛЕНИЕ!D77</f>
        <v>339.04626839999997</v>
      </c>
    </row>
    <row r="27" spans="1:7" ht="150.75" thickBot="1" x14ac:dyDescent="0.35">
      <c r="A27" s="33"/>
      <c r="B27" s="34" t="s">
        <v>39</v>
      </c>
      <c r="C27" s="35" t="s">
        <v>38</v>
      </c>
      <c r="D27" s="35">
        <v>200</v>
      </c>
      <c r="E27" s="30" t="s">
        <v>27</v>
      </c>
      <c r="F27" s="30" t="s">
        <v>32</v>
      </c>
      <c r="G27" s="37">
        <f>+[1]УПРАВЛЕНИЕ!EP77-[1]УПРАВЛЕНИЕ!D77</f>
        <v>37</v>
      </c>
    </row>
    <row r="28" spans="1:7" ht="57" thickBot="1" x14ac:dyDescent="0.35">
      <c r="A28" s="22"/>
      <c r="B28" s="23" t="s">
        <v>40</v>
      </c>
      <c r="C28" s="24" t="s">
        <v>41</v>
      </c>
      <c r="D28" s="25"/>
      <c r="E28" s="25"/>
      <c r="F28" s="25"/>
      <c r="G28" s="26"/>
    </row>
    <row r="29" spans="1:7" ht="38.25" thickBot="1" x14ac:dyDescent="0.35">
      <c r="A29" s="22"/>
      <c r="B29" s="23" t="s">
        <v>42</v>
      </c>
      <c r="C29" s="24" t="s">
        <v>43</v>
      </c>
      <c r="D29" s="25"/>
      <c r="E29" s="25"/>
      <c r="F29" s="25"/>
      <c r="G29" s="26">
        <f>G30</f>
        <v>90</v>
      </c>
    </row>
    <row r="30" spans="1:7" ht="57" thickBot="1" x14ac:dyDescent="0.35">
      <c r="A30" s="33"/>
      <c r="B30" s="34" t="s">
        <v>44</v>
      </c>
      <c r="C30" s="35" t="s">
        <v>45</v>
      </c>
      <c r="D30" s="35">
        <v>500</v>
      </c>
      <c r="E30" s="30" t="s">
        <v>46</v>
      </c>
      <c r="F30" s="30" t="s">
        <v>47</v>
      </c>
      <c r="G30" s="37">
        <f>[1]Межбюдж.трансф.!EP38</f>
        <v>90</v>
      </c>
    </row>
    <row r="31" spans="1:7" ht="38.25" thickBot="1" x14ac:dyDescent="0.35">
      <c r="A31" s="17" t="s">
        <v>48</v>
      </c>
      <c r="B31" s="18" t="s">
        <v>49</v>
      </c>
      <c r="C31" s="32" t="s">
        <v>50</v>
      </c>
      <c r="D31" s="20"/>
      <c r="E31" s="20"/>
      <c r="F31" s="20"/>
      <c r="G31" s="21">
        <f>G32+G37+G40+G47</f>
        <v>23447.941344700004</v>
      </c>
    </row>
    <row r="32" spans="1:7" ht="57" thickBot="1" x14ac:dyDescent="0.35">
      <c r="A32" s="22"/>
      <c r="B32" s="23" t="s">
        <v>51</v>
      </c>
      <c r="C32" s="24" t="s">
        <v>52</v>
      </c>
      <c r="D32" s="25"/>
      <c r="E32" s="25"/>
      <c r="F32" s="25"/>
      <c r="G32" s="26">
        <f>G33+G34+G35+G36</f>
        <v>16212.870618400002</v>
      </c>
    </row>
    <row r="33" spans="1:7" ht="169.5" thickBot="1" x14ac:dyDescent="0.35">
      <c r="A33" s="33"/>
      <c r="B33" s="38" t="s">
        <v>25</v>
      </c>
      <c r="C33" s="29" t="s">
        <v>53</v>
      </c>
      <c r="D33" s="29">
        <v>100</v>
      </c>
      <c r="E33" s="30" t="s">
        <v>27</v>
      </c>
      <c r="F33" s="30" t="s">
        <v>28</v>
      </c>
      <c r="G33" s="39">
        <f>+[1]УПРАВЛЕНИЕ!D61</f>
        <v>11817.3806184</v>
      </c>
    </row>
    <row r="34" spans="1:7" ht="132" thickBot="1" x14ac:dyDescent="0.35">
      <c r="A34" s="33"/>
      <c r="B34" s="38" t="s">
        <v>29</v>
      </c>
      <c r="C34" s="29" t="s">
        <v>53</v>
      </c>
      <c r="D34" s="29">
        <v>200</v>
      </c>
      <c r="E34" s="30" t="s">
        <v>27</v>
      </c>
      <c r="F34" s="30" t="s">
        <v>28</v>
      </c>
      <c r="G34" s="39">
        <f>+[1]УПРАВЛЕНИЕ!EP61-[1]УПРАВЛЕНИЕ!D61-G35</f>
        <v>2230.300000000002</v>
      </c>
    </row>
    <row r="35" spans="1:7" ht="113.25" thickBot="1" x14ac:dyDescent="0.35">
      <c r="A35" s="33"/>
      <c r="B35" s="38" t="s">
        <v>54</v>
      </c>
      <c r="C35" s="29" t="s">
        <v>53</v>
      </c>
      <c r="D35" s="29">
        <v>800</v>
      </c>
      <c r="E35" s="30" t="s">
        <v>27</v>
      </c>
      <c r="F35" s="30" t="s">
        <v>28</v>
      </c>
      <c r="G35" s="39">
        <f>+[1]УПРАВЛЕНИЕ!CS61+[1]УПРАВЛЕНИЕ!CT61</f>
        <v>114.2</v>
      </c>
    </row>
    <row r="36" spans="1:7" ht="169.5" thickBot="1" x14ac:dyDescent="0.35">
      <c r="A36" s="33"/>
      <c r="B36" s="38" t="s">
        <v>55</v>
      </c>
      <c r="C36" s="29" t="s">
        <v>56</v>
      </c>
      <c r="D36" s="29">
        <v>100</v>
      </c>
      <c r="E36" s="30" t="s">
        <v>27</v>
      </c>
      <c r="F36" s="30" t="s">
        <v>57</v>
      </c>
      <c r="G36" s="39">
        <f>+[1]УПРАВЛЕНИЕ!D57</f>
        <v>2050.9899999999998</v>
      </c>
    </row>
    <row r="37" spans="1:7" ht="57" thickBot="1" x14ac:dyDescent="0.35">
      <c r="A37" s="22"/>
      <c r="B37" s="23" t="s">
        <v>58</v>
      </c>
      <c r="C37" s="24" t="s">
        <v>59</v>
      </c>
      <c r="D37" s="25"/>
      <c r="E37" s="25"/>
      <c r="F37" s="25"/>
      <c r="G37" s="26">
        <f>G38+G39</f>
        <v>761.09123239999997</v>
      </c>
    </row>
    <row r="38" spans="1:7" ht="169.5" thickBot="1" x14ac:dyDescent="0.35">
      <c r="A38" s="33"/>
      <c r="B38" s="28" t="s">
        <v>25</v>
      </c>
      <c r="C38" s="29" t="s">
        <v>60</v>
      </c>
      <c r="D38" s="30" t="s">
        <v>61</v>
      </c>
      <c r="E38" s="30" t="s">
        <v>27</v>
      </c>
      <c r="F38" s="30" t="s">
        <v>47</v>
      </c>
      <c r="G38" s="31">
        <f>+[1]УПРАВЛЕНИЕ!D59</f>
        <v>739.09123239999997</v>
      </c>
    </row>
    <row r="39" spans="1:7" ht="132" thickBot="1" x14ac:dyDescent="0.35">
      <c r="A39" s="33"/>
      <c r="B39" s="28" t="s">
        <v>29</v>
      </c>
      <c r="C39" s="29" t="s">
        <v>60</v>
      </c>
      <c r="D39" s="29">
        <v>200</v>
      </c>
      <c r="E39" s="30" t="s">
        <v>27</v>
      </c>
      <c r="F39" s="30" t="s">
        <v>47</v>
      </c>
      <c r="G39" s="31">
        <f>+[1]УПРАВЛЕНИЕ!EP59-[1]УПРАВЛЕНИЕ!D59</f>
        <v>22</v>
      </c>
    </row>
    <row r="40" spans="1:7" ht="57" thickBot="1" x14ac:dyDescent="0.35">
      <c r="A40" s="22"/>
      <c r="B40" s="23" t="s">
        <v>62</v>
      </c>
      <c r="C40" s="24" t="s">
        <v>63</v>
      </c>
      <c r="D40" s="25"/>
      <c r="E40" s="25"/>
      <c r="F40" s="25"/>
      <c r="G40" s="26">
        <f>G41+G42+G43+G44+G45+G46</f>
        <v>6256.4794939000003</v>
      </c>
    </row>
    <row r="41" spans="1:7" ht="75.75" thickBot="1" x14ac:dyDescent="0.35">
      <c r="A41" s="33"/>
      <c r="B41" s="34" t="s">
        <v>64</v>
      </c>
      <c r="C41" s="35" t="s">
        <v>65</v>
      </c>
      <c r="D41" s="35">
        <v>800</v>
      </c>
      <c r="E41" s="30" t="s">
        <v>27</v>
      </c>
      <c r="F41" s="30" t="s">
        <v>66</v>
      </c>
      <c r="G41" s="40">
        <f>+[1]УПРАВЛЕНИЕ!CN66</f>
        <v>100</v>
      </c>
    </row>
    <row r="42" spans="1:7" ht="150.75" thickBot="1" x14ac:dyDescent="0.35">
      <c r="A42" s="33"/>
      <c r="B42" s="34" t="s">
        <v>67</v>
      </c>
      <c r="C42" s="35" t="s">
        <v>68</v>
      </c>
      <c r="D42" s="35">
        <v>100</v>
      </c>
      <c r="E42" s="30" t="s">
        <v>27</v>
      </c>
      <c r="F42" s="30" t="s">
        <v>32</v>
      </c>
      <c r="G42" s="41">
        <f>+[1]УПРАВЛЕНИЕ!D75</f>
        <v>4310.7794939000005</v>
      </c>
    </row>
    <row r="43" spans="1:7" ht="94.5" thickBot="1" x14ac:dyDescent="0.35">
      <c r="A43" s="33"/>
      <c r="B43" s="34" t="s">
        <v>69</v>
      </c>
      <c r="C43" s="35" t="s">
        <v>68</v>
      </c>
      <c r="D43" s="35">
        <v>200</v>
      </c>
      <c r="E43" s="30" t="s">
        <v>27</v>
      </c>
      <c r="F43" s="30" t="s">
        <v>32</v>
      </c>
      <c r="G43" s="41">
        <f>+[1]УПРАВЛЕНИЕ!EP75-[1]программы!G42-[1]программы!G44</f>
        <v>1795.6999999999998</v>
      </c>
    </row>
    <row r="44" spans="1:7" ht="94.5" thickBot="1" x14ac:dyDescent="0.35">
      <c r="A44" s="33"/>
      <c r="B44" s="34" t="s">
        <v>70</v>
      </c>
      <c r="C44" s="35" t="s">
        <v>68</v>
      </c>
      <c r="D44" s="35">
        <v>800</v>
      </c>
      <c r="E44" s="30" t="s">
        <v>27</v>
      </c>
      <c r="F44" s="30" t="s">
        <v>32</v>
      </c>
      <c r="G44" s="41">
        <f>+[1]УПРАВЛЕНИЕ!CR75</f>
        <v>0</v>
      </c>
    </row>
    <row r="45" spans="1:7" ht="113.25" thickBot="1" x14ac:dyDescent="0.35">
      <c r="A45" s="5"/>
      <c r="B45" s="34" t="s">
        <v>71</v>
      </c>
      <c r="C45" s="35" t="s">
        <v>72</v>
      </c>
      <c r="D45" s="30" t="s">
        <v>73</v>
      </c>
      <c r="E45" s="42" t="s">
        <v>18</v>
      </c>
      <c r="F45" s="42" t="s">
        <v>19</v>
      </c>
      <c r="G45" s="41">
        <f>+[1]ОБРАЗОВАНИЕ!EP50</f>
        <v>0</v>
      </c>
    </row>
    <row r="46" spans="1:7" ht="94.5" thickBot="1" x14ac:dyDescent="0.35">
      <c r="A46" s="5"/>
      <c r="B46" s="34" t="s">
        <v>74</v>
      </c>
      <c r="C46" s="35" t="s">
        <v>75</v>
      </c>
      <c r="D46" s="35">
        <v>300</v>
      </c>
      <c r="E46" s="35">
        <v>10</v>
      </c>
      <c r="F46" s="30" t="s">
        <v>47</v>
      </c>
      <c r="G46" s="43">
        <f>+'[1]Социальная политика'!CE44</f>
        <v>50</v>
      </c>
    </row>
    <row r="47" spans="1:7" ht="38.25" thickBot="1" x14ac:dyDescent="0.35">
      <c r="A47" s="22"/>
      <c r="B47" s="23" t="s">
        <v>76</v>
      </c>
      <c r="C47" s="24" t="s">
        <v>77</v>
      </c>
      <c r="D47" s="25"/>
      <c r="E47" s="25"/>
      <c r="F47" s="25"/>
      <c r="G47" s="26">
        <f>G48</f>
        <v>217.5</v>
      </c>
    </row>
    <row r="48" spans="1:7" ht="113.25" thickBot="1" x14ac:dyDescent="0.35">
      <c r="A48" s="5"/>
      <c r="B48" s="44" t="s">
        <v>78</v>
      </c>
      <c r="C48" s="35" t="s">
        <v>79</v>
      </c>
      <c r="D48" s="35">
        <v>600</v>
      </c>
      <c r="E48" s="42">
        <v>10</v>
      </c>
      <c r="F48" s="42" t="s">
        <v>80</v>
      </c>
      <c r="G48" s="41">
        <f>+'[1]Социальная политика'!BV58</f>
        <v>217.5</v>
      </c>
    </row>
    <row r="49" spans="1:7" ht="57" thickBot="1" x14ac:dyDescent="0.35">
      <c r="A49" s="45" t="s">
        <v>81</v>
      </c>
      <c r="B49" s="46" t="s">
        <v>82</v>
      </c>
      <c r="C49" s="45" t="s">
        <v>83</v>
      </c>
      <c r="D49" s="45"/>
      <c r="E49" s="47"/>
      <c r="F49" s="47"/>
      <c r="G49" s="48">
        <f>+G50+G63+G88+G97+G104+G113+G124</f>
        <v>290899.47382613778</v>
      </c>
    </row>
    <row r="50" spans="1:7" ht="57" thickBot="1" x14ac:dyDescent="0.35">
      <c r="A50" s="49" t="s">
        <v>84</v>
      </c>
      <c r="B50" s="50" t="s">
        <v>85</v>
      </c>
      <c r="C50" s="49" t="s">
        <v>86</v>
      </c>
      <c r="D50" s="49"/>
      <c r="E50" s="51"/>
      <c r="F50" s="51"/>
      <c r="G50" s="21">
        <f>G51+G54</f>
        <v>12196.899999999998</v>
      </c>
    </row>
    <row r="51" spans="1:7" ht="57" thickBot="1" x14ac:dyDescent="0.35">
      <c r="A51" s="22"/>
      <c r="B51" s="23" t="s">
        <v>87</v>
      </c>
      <c r="C51" s="24" t="s">
        <v>88</v>
      </c>
      <c r="D51" s="25"/>
      <c r="E51" s="25"/>
      <c r="F51" s="25"/>
      <c r="G51" s="26">
        <f>G52+G53</f>
        <v>983</v>
      </c>
    </row>
    <row r="52" spans="1:7" ht="188.25" thickBot="1" x14ac:dyDescent="0.35">
      <c r="A52" s="33"/>
      <c r="B52" s="34" t="s">
        <v>89</v>
      </c>
      <c r="C52" s="35" t="s">
        <v>90</v>
      </c>
      <c r="D52" s="35">
        <v>100</v>
      </c>
      <c r="E52" s="30" t="s">
        <v>27</v>
      </c>
      <c r="F52" s="30" t="s">
        <v>32</v>
      </c>
      <c r="G52" s="37">
        <f>+[1]УПРАВЛЕНИЕ!D69</f>
        <v>824.2</v>
      </c>
    </row>
    <row r="53" spans="1:7" ht="150.75" thickBot="1" x14ac:dyDescent="0.35">
      <c r="A53" s="33"/>
      <c r="B53" s="34" t="s">
        <v>91</v>
      </c>
      <c r="C53" s="35" t="s">
        <v>90</v>
      </c>
      <c r="D53" s="35">
        <v>200</v>
      </c>
      <c r="E53" s="30" t="s">
        <v>27</v>
      </c>
      <c r="F53" s="30" t="s">
        <v>32</v>
      </c>
      <c r="G53" s="37">
        <f>+[1]УПРАВЛЕНИЕ!EP69-[1]УПРАВЛЕНИЕ!D69</f>
        <v>158.79999999999995</v>
      </c>
    </row>
    <row r="54" spans="1:7" ht="38.25" thickBot="1" x14ac:dyDescent="0.35">
      <c r="A54" s="22"/>
      <c r="B54" s="23" t="s">
        <v>92</v>
      </c>
      <c r="C54" s="24" t="s">
        <v>93</v>
      </c>
      <c r="D54" s="25"/>
      <c r="E54" s="25"/>
      <c r="F54" s="25"/>
      <c r="G54" s="26">
        <f>G55+G56+G57+G58+G59+G60+G61+G62</f>
        <v>11213.899999999998</v>
      </c>
    </row>
    <row r="55" spans="1:7" ht="113.25" thickBot="1" x14ac:dyDescent="0.35">
      <c r="A55" s="5"/>
      <c r="B55" s="34" t="s">
        <v>94</v>
      </c>
      <c r="C55" s="52" t="s">
        <v>95</v>
      </c>
      <c r="D55" s="52">
        <v>300</v>
      </c>
      <c r="E55" s="35">
        <v>10</v>
      </c>
      <c r="F55" s="30" t="s">
        <v>28</v>
      </c>
      <c r="G55" s="53">
        <f>+'[1]Социальная политика'!CE48</f>
        <v>328.3</v>
      </c>
    </row>
    <row r="56" spans="1:7" ht="113.25" thickBot="1" x14ac:dyDescent="0.35">
      <c r="A56" s="5"/>
      <c r="B56" s="34" t="s">
        <v>96</v>
      </c>
      <c r="C56" s="52" t="s">
        <v>97</v>
      </c>
      <c r="D56" s="52">
        <v>300</v>
      </c>
      <c r="E56" s="35">
        <v>10</v>
      </c>
      <c r="F56" s="30" t="s">
        <v>28</v>
      </c>
      <c r="G56" s="37">
        <f>+'[1]Социальная политика'!CE55</f>
        <v>0</v>
      </c>
    </row>
    <row r="57" spans="1:7" ht="113.25" thickBot="1" x14ac:dyDescent="0.35">
      <c r="A57" s="5"/>
      <c r="B57" s="34" t="s">
        <v>98</v>
      </c>
      <c r="C57" s="52" t="s">
        <v>99</v>
      </c>
      <c r="D57" s="52">
        <v>300</v>
      </c>
      <c r="E57" s="35">
        <v>10</v>
      </c>
      <c r="F57" s="30" t="s">
        <v>28</v>
      </c>
      <c r="G57" s="37">
        <f>+'[1]Социальная политика'!CE51</f>
        <v>0</v>
      </c>
    </row>
    <row r="58" spans="1:7" ht="113.25" thickBot="1" x14ac:dyDescent="0.35">
      <c r="A58" s="5"/>
      <c r="B58" s="34" t="s">
        <v>100</v>
      </c>
      <c r="C58" s="52" t="s">
        <v>101</v>
      </c>
      <c r="D58" s="52">
        <v>300</v>
      </c>
      <c r="E58" s="35">
        <v>10</v>
      </c>
      <c r="F58" s="30" t="s">
        <v>28</v>
      </c>
      <c r="G58" s="37">
        <f>+'[1]Социальная политика'!CE52</f>
        <v>1950</v>
      </c>
    </row>
    <row r="59" spans="1:7" ht="113.25" thickBot="1" x14ac:dyDescent="0.35">
      <c r="A59" s="5"/>
      <c r="B59" s="34" t="s">
        <v>102</v>
      </c>
      <c r="C59" s="52" t="s">
        <v>103</v>
      </c>
      <c r="D59" s="52">
        <v>300</v>
      </c>
      <c r="E59" s="35">
        <v>10</v>
      </c>
      <c r="F59" s="30" t="s">
        <v>28</v>
      </c>
      <c r="G59" s="37">
        <f>+'[1]Социальная политика'!CE54</f>
        <v>2073</v>
      </c>
    </row>
    <row r="60" spans="1:7" ht="113.25" thickBot="1" x14ac:dyDescent="0.35">
      <c r="A60" s="5"/>
      <c r="B60" s="34" t="s">
        <v>104</v>
      </c>
      <c r="C60" s="52" t="s">
        <v>105</v>
      </c>
      <c r="D60" s="52">
        <v>300</v>
      </c>
      <c r="E60" s="35">
        <v>10</v>
      </c>
      <c r="F60" s="30" t="s">
        <v>28</v>
      </c>
      <c r="G60" s="37">
        <f>+'[1]Социальная политика'!CE53</f>
        <v>5489</v>
      </c>
    </row>
    <row r="61" spans="1:7" ht="113.25" thickBot="1" x14ac:dyDescent="0.35">
      <c r="A61" s="5"/>
      <c r="B61" s="34" t="s">
        <v>106</v>
      </c>
      <c r="C61" s="52" t="s">
        <v>107</v>
      </c>
      <c r="D61" s="52">
        <v>300</v>
      </c>
      <c r="E61" s="35">
        <v>10</v>
      </c>
      <c r="F61" s="30" t="s">
        <v>28</v>
      </c>
      <c r="G61" s="37">
        <f>+'[1]Социальная политика'!CE50</f>
        <v>44.3</v>
      </c>
    </row>
    <row r="62" spans="1:7" ht="150.75" thickBot="1" x14ac:dyDescent="0.35">
      <c r="A62" s="5"/>
      <c r="B62" s="34" t="s">
        <v>108</v>
      </c>
      <c r="C62" s="52" t="s">
        <v>109</v>
      </c>
      <c r="D62" s="52">
        <v>300</v>
      </c>
      <c r="E62" s="35">
        <v>10</v>
      </c>
      <c r="F62" s="30" t="s">
        <v>28</v>
      </c>
      <c r="G62" s="37">
        <f>+'[1]Социальная политика'!CE49</f>
        <v>1329.3</v>
      </c>
    </row>
    <row r="63" spans="1:7" ht="19.5" thickBot="1" x14ac:dyDescent="0.35">
      <c r="A63" s="49" t="s">
        <v>110</v>
      </c>
      <c r="B63" s="54" t="s">
        <v>111</v>
      </c>
      <c r="C63" s="49" t="s">
        <v>112</v>
      </c>
      <c r="D63" s="54"/>
      <c r="E63" s="54"/>
      <c r="F63" s="54"/>
      <c r="G63" s="21">
        <f>G64+G72+G84+G85+G86+G87</f>
        <v>223379.04152084002</v>
      </c>
    </row>
    <row r="64" spans="1:7" ht="23.25" customHeight="1" thickBot="1" x14ac:dyDescent="0.35">
      <c r="A64" s="22"/>
      <c r="B64" s="23" t="s">
        <v>113</v>
      </c>
      <c r="C64" s="24" t="s">
        <v>114</v>
      </c>
      <c r="D64" s="25"/>
      <c r="E64" s="25"/>
      <c r="F64" s="25"/>
      <c r="G64" s="26">
        <f>G65+G66+G67+G68+G69+G70+G71</f>
        <v>37197.787587800005</v>
      </c>
    </row>
    <row r="65" spans="1:7" ht="150.75" thickBot="1" x14ac:dyDescent="0.35">
      <c r="A65" s="5"/>
      <c r="B65" s="28" t="s">
        <v>115</v>
      </c>
      <c r="C65" s="29" t="s">
        <v>116</v>
      </c>
      <c r="D65" s="29">
        <v>100</v>
      </c>
      <c r="E65" s="30" t="s">
        <v>18</v>
      </c>
      <c r="F65" s="30" t="s">
        <v>27</v>
      </c>
      <c r="G65" s="31">
        <f>+[1]ОБРАЗОВАНИЕ!D11+[1]ОБРАЗОВАНИЕ!D13</f>
        <v>2736.6869502</v>
      </c>
    </row>
    <row r="66" spans="1:7" ht="113.25" thickBot="1" x14ac:dyDescent="0.35">
      <c r="A66" s="5"/>
      <c r="B66" s="28" t="s">
        <v>117</v>
      </c>
      <c r="C66" s="29" t="s">
        <v>116</v>
      </c>
      <c r="D66" s="29">
        <v>200</v>
      </c>
      <c r="E66" s="30" t="s">
        <v>18</v>
      </c>
      <c r="F66" s="30" t="s">
        <v>27</v>
      </c>
      <c r="G66" s="31">
        <f>+[1]ОБРАЗОВАНИЕ!EP11-[1]программы!G65-[1]программы!G68+[1]ОБРАЗОВАНИЕ!EP13</f>
        <v>3279.2000000000003</v>
      </c>
    </row>
    <row r="67" spans="1:7" ht="132" thickBot="1" x14ac:dyDescent="0.35">
      <c r="A67" s="5"/>
      <c r="B67" s="28" t="s">
        <v>118</v>
      </c>
      <c r="C67" s="29" t="s">
        <v>116</v>
      </c>
      <c r="D67" s="29">
        <v>600</v>
      </c>
      <c r="E67" s="30" t="s">
        <v>18</v>
      </c>
      <c r="F67" s="30" t="s">
        <v>27</v>
      </c>
      <c r="G67" s="31">
        <f>+[1]ОБРАЗОВАНИЕ!EP16</f>
        <v>8640.8006375999994</v>
      </c>
    </row>
    <row r="68" spans="1:7" ht="94.5" thickBot="1" x14ac:dyDescent="0.35">
      <c r="A68" s="5"/>
      <c r="B68" s="28" t="s">
        <v>119</v>
      </c>
      <c r="C68" s="29" t="s">
        <v>116</v>
      </c>
      <c r="D68" s="29">
        <v>800</v>
      </c>
      <c r="E68" s="30" t="s">
        <v>18</v>
      </c>
      <c r="F68" s="30" t="s">
        <v>27</v>
      </c>
      <c r="G68" s="31">
        <f>+[1]ОБРАЗОВАНИЕ!CS11+[1]ОБРАЗОВАНИЕ!CT11+[1]ОБРАЗОВАНИЕ!CS13+[1]ОБРАЗОВАНИЕ!CT13</f>
        <v>131.1</v>
      </c>
    </row>
    <row r="69" spans="1:7" ht="188.25" thickBot="1" x14ac:dyDescent="0.35">
      <c r="A69" s="5"/>
      <c r="B69" s="34" t="s">
        <v>120</v>
      </c>
      <c r="C69" s="29" t="s">
        <v>121</v>
      </c>
      <c r="D69" s="29">
        <v>100</v>
      </c>
      <c r="E69" s="30" t="s">
        <v>18</v>
      </c>
      <c r="F69" s="30" t="s">
        <v>27</v>
      </c>
      <c r="G69" s="55">
        <f>+[1]ОБРАЗОВАНИЕ!D12</f>
        <v>5628.3</v>
      </c>
    </row>
    <row r="70" spans="1:7" ht="150.75" thickBot="1" x14ac:dyDescent="0.35">
      <c r="A70" s="5"/>
      <c r="B70" s="34" t="s">
        <v>122</v>
      </c>
      <c r="C70" s="29" t="s">
        <v>121</v>
      </c>
      <c r="D70" s="29">
        <v>200</v>
      </c>
      <c r="E70" s="30" t="s">
        <v>18</v>
      </c>
      <c r="F70" s="30" t="s">
        <v>27</v>
      </c>
      <c r="G70" s="55">
        <f>+[1]ОБРАЗОВАНИЕ!EP12-[1]ОБРАЗОВАНИЕ!D12</f>
        <v>114.90000000000055</v>
      </c>
    </row>
    <row r="71" spans="1:7" ht="150.75" thickBot="1" x14ac:dyDescent="0.35">
      <c r="A71" s="5"/>
      <c r="B71" s="34" t="s">
        <v>123</v>
      </c>
      <c r="C71" s="29" t="s">
        <v>121</v>
      </c>
      <c r="D71" s="29">
        <v>600</v>
      </c>
      <c r="E71" s="30" t="s">
        <v>18</v>
      </c>
      <c r="F71" s="30" t="s">
        <v>27</v>
      </c>
      <c r="G71" s="55">
        <f>+[1]ОБРАЗОВАНИЕ!EP17</f>
        <v>16666.8</v>
      </c>
    </row>
    <row r="72" spans="1:7" ht="19.5" thickBot="1" x14ac:dyDescent="0.35">
      <c r="A72" s="22"/>
      <c r="B72" s="23" t="s">
        <v>124</v>
      </c>
      <c r="C72" s="24" t="s">
        <v>125</v>
      </c>
      <c r="D72" s="25"/>
      <c r="E72" s="25"/>
      <c r="F72" s="25"/>
      <c r="G72" s="26">
        <f>G73+G74+G75+G76+G77+G78+G79+G80+G81+G82+G83</f>
        <v>186181.25393304002</v>
      </c>
    </row>
    <row r="73" spans="1:7" ht="150.75" thickBot="1" x14ac:dyDescent="0.35">
      <c r="A73" s="5"/>
      <c r="B73" s="28" t="s">
        <v>115</v>
      </c>
      <c r="C73" s="29" t="s">
        <v>126</v>
      </c>
      <c r="D73" s="29">
        <v>100</v>
      </c>
      <c r="E73" s="30" t="s">
        <v>18</v>
      </c>
      <c r="F73" s="30" t="s">
        <v>57</v>
      </c>
      <c r="G73" s="31">
        <f>+[1]ОБРАЗОВАНИЕ!D22+[1]ОБРАЗОВАНИЕ!D26</f>
        <v>1317.6611330399999</v>
      </c>
    </row>
    <row r="74" spans="1:7" ht="113.25" thickBot="1" x14ac:dyDescent="0.35">
      <c r="A74" s="5"/>
      <c r="B74" s="28" t="s">
        <v>117</v>
      </c>
      <c r="C74" s="29" t="s">
        <v>126</v>
      </c>
      <c r="D74" s="29">
        <v>200</v>
      </c>
      <c r="E74" s="30" t="s">
        <v>18</v>
      </c>
      <c r="F74" s="30" t="s">
        <v>57</v>
      </c>
      <c r="G74" s="31">
        <f>+[1]ОБРАЗОВАНИЕ!EP22-[1]ОБРАЗОВАНИЕ!CS22-[1]ОБРАЗОВАНИЕ!CT22-[1]ОБРАЗОВАНИЕ!D22+[1]ОБРАЗОВАНИЕ!EP26</f>
        <v>27106.9</v>
      </c>
    </row>
    <row r="75" spans="1:7" ht="132" thickBot="1" x14ac:dyDescent="0.35">
      <c r="A75" s="5"/>
      <c r="B75" s="28" t="s">
        <v>118</v>
      </c>
      <c r="C75" s="29" t="s">
        <v>126</v>
      </c>
      <c r="D75" s="29">
        <v>600</v>
      </c>
      <c r="E75" s="30" t="s">
        <v>18</v>
      </c>
      <c r="F75" s="30" t="s">
        <v>57</v>
      </c>
      <c r="G75" s="31">
        <f>+[1]ОБРАЗОВАНИЕ!EP29</f>
        <v>2151.2928000000002</v>
      </c>
    </row>
    <row r="76" spans="1:7" ht="94.5" thickBot="1" x14ac:dyDescent="0.35">
      <c r="A76" s="5"/>
      <c r="B76" s="28" t="s">
        <v>119</v>
      </c>
      <c r="C76" s="29" t="s">
        <v>126</v>
      </c>
      <c r="D76" s="29">
        <v>800</v>
      </c>
      <c r="E76" s="30" t="s">
        <v>18</v>
      </c>
      <c r="F76" s="30" t="s">
        <v>57</v>
      </c>
      <c r="G76" s="31">
        <f>+[1]ОБРАЗОВАНИЕ!CS22+[1]ОБРАЗОВАНИЕ!CT22</f>
        <v>6014.7999999999993</v>
      </c>
    </row>
    <row r="77" spans="1:7" ht="225.75" thickBot="1" x14ac:dyDescent="0.35">
      <c r="A77" s="5"/>
      <c r="B77" s="34" t="s">
        <v>127</v>
      </c>
      <c r="C77" s="29" t="s">
        <v>128</v>
      </c>
      <c r="D77" s="29">
        <v>100</v>
      </c>
      <c r="E77" s="30" t="s">
        <v>18</v>
      </c>
      <c r="F77" s="30" t="s">
        <v>57</v>
      </c>
      <c r="G77" s="55">
        <f>+[1]ОБРАЗОВАНИЕ!D24</f>
        <v>130581.90000000004</v>
      </c>
    </row>
    <row r="78" spans="1:7" ht="169.5" thickBot="1" x14ac:dyDescent="0.35">
      <c r="A78" s="5"/>
      <c r="B78" s="34" t="s">
        <v>129</v>
      </c>
      <c r="C78" s="29" t="s">
        <v>128</v>
      </c>
      <c r="D78" s="29">
        <v>200</v>
      </c>
      <c r="E78" s="30" t="s">
        <v>18</v>
      </c>
      <c r="F78" s="30" t="s">
        <v>57</v>
      </c>
      <c r="G78" s="55">
        <f>+[1]ОБРАЗОВАНИЕ!EP24-[1]ОБРАЗОВАНИЕ!D24</f>
        <v>5440.9999999999854</v>
      </c>
    </row>
    <row r="79" spans="1:7" ht="188.25" thickBot="1" x14ac:dyDescent="0.35">
      <c r="A79" s="5"/>
      <c r="B79" s="34" t="s">
        <v>130</v>
      </c>
      <c r="C79" s="29" t="s">
        <v>128</v>
      </c>
      <c r="D79" s="29">
        <v>600</v>
      </c>
      <c r="E79" s="30" t="s">
        <v>18</v>
      </c>
      <c r="F79" s="30" t="s">
        <v>57</v>
      </c>
      <c r="G79" s="55">
        <f>+[1]ОБРАЗОВАНИЕ!EP31</f>
        <v>6841.7</v>
      </c>
    </row>
    <row r="80" spans="1:7" ht="188.25" thickBot="1" x14ac:dyDescent="0.35">
      <c r="A80" s="5"/>
      <c r="B80" s="34" t="s">
        <v>120</v>
      </c>
      <c r="C80" s="29" t="s">
        <v>131</v>
      </c>
      <c r="D80" s="29">
        <v>100</v>
      </c>
      <c r="E80" s="30" t="s">
        <v>18</v>
      </c>
      <c r="F80" s="30" t="s">
        <v>27</v>
      </c>
      <c r="G80" s="55">
        <f>+[1]ОБРАЗОВАНИЕ!D25</f>
        <v>4114.6000000000004</v>
      </c>
    </row>
    <row r="81" spans="1:7" ht="150.75" thickBot="1" x14ac:dyDescent="0.35">
      <c r="A81" s="5"/>
      <c r="B81" s="34" t="s">
        <v>122</v>
      </c>
      <c r="C81" s="29" t="s">
        <v>131</v>
      </c>
      <c r="D81" s="29">
        <v>200</v>
      </c>
      <c r="E81" s="30" t="s">
        <v>18</v>
      </c>
      <c r="F81" s="30" t="s">
        <v>27</v>
      </c>
      <c r="G81" s="55">
        <f>+[1]ОБРАЗОВАНИЕ!EP25-[1]ОБРАЗОВАНИЕ!D25</f>
        <v>84</v>
      </c>
    </row>
    <row r="82" spans="1:7" ht="150.75" thickBot="1" x14ac:dyDescent="0.35">
      <c r="A82" s="5"/>
      <c r="B82" s="34" t="s">
        <v>123</v>
      </c>
      <c r="C82" s="29" t="s">
        <v>131</v>
      </c>
      <c r="D82" s="29">
        <v>600</v>
      </c>
      <c r="E82" s="30" t="s">
        <v>18</v>
      </c>
      <c r="F82" s="30" t="s">
        <v>27</v>
      </c>
      <c r="G82" s="55">
        <f>+[1]ОБРАЗОВАНИЕ!EP32</f>
        <v>756.4</v>
      </c>
    </row>
    <row r="83" spans="1:7" ht="169.5" thickBot="1" x14ac:dyDescent="0.35">
      <c r="A83" s="5"/>
      <c r="B83" s="34" t="s">
        <v>132</v>
      </c>
      <c r="C83" s="52" t="s">
        <v>133</v>
      </c>
      <c r="D83" s="35">
        <v>300</v>
      </c>
      <c r="E83" s="35">
        <v>10</v>
      </c>
      <c r="F83" s="30" t="s">
        <v>28</v>
      </c>
      <c r="G83" s="37">
        <f>+'[1]Социальная политика'!CE56</f>
        <v>1771</v>
      </c>
    </row>
    <row r="84" spans="1:7" ht="38.25" thickBot="1" x14ac:dyDescent="0.35">
      <c r="A84" s="22"/>
      <c r="B84" s="23" t="s">
        <v>134</v>
      </c>
      <c r="C84" s="24" t="s">
        <v>135</v>
      </c>
      <c r="D84" s="25"/>
      <c r="E84" s="25"/>
      <c r="F84" s="25"/>
      <c r="G84" s="26"/>
    </row>
    <row r="85" spans="1:7" ht="19.5" thickBot="1" x14ac:dyDescent="0.35">
      <c r="A85" s="22"/>
      <c r="B85" s="23" t="s">
        <v>136</v>
      </c>
      <c r="C85" s="24" t="s">
        <v>137</v>
      </c>
      <c r="D85" s="25"/>
      <c r="E85" s="25"/>
      <c r="F85" s="25"/>
      <c r="G85" s="26"/>
    </row>
    <row r="86" spans="1:7" ht="38.25" thickBot="1" x14ac:dyDescent="0.35">
      <c r="A86" s="22"/>
      <c r="B86" s="23" t="s">
        <v>138</v>
      </c>
      <c r="C86" s="24" t="s">
        <v>139</v>
      </c>
      <c r="D86" s="25"/>
      <c r="E86" s="25"/>
      <c r="F86" s="25"/>
      <c r="G86" s="26"/>
    </row>
    <row r="87" spans="1:7" ht="38.25" thickBot="1" x14ac:dyDescent="0.35">
      <c r="A87" s="22"/>
      <c r="B87" s="23" t="s">
        <v>140</v>
      </c>
      <c r="C87" s="24" t="s">
        <v>141</v>
      </c>
      <c r="D87" s="25"/>
      <c r="E87" s="25"/>
      <c r="F87" s="25"/>
      <c r="G87" s="56"/>
    </row>
    <row r="88" spans="1:7" ht="19.5" thickBot="1" x14ac:dyDescent="0.35">
      <c r="A88" s="49" t="s">
        <v>142</v>
      </c>
      <c r="B88" s="54" t="s">
        <v>143</v>
      </c>
      <c r="C88" s="49" t="s">
        <v>144</v>
      </c>
      <c r="D88" s="54"/>
      <c r="E88" s="54"/>
      <c r="F88" s="54"/>
      <c r="G88" s="21">
        <f>G89+G95</f>
        <v>31498.264951437999</v>
      </c>
    </row>
    <row r="89" spans="1:7" ht="57" thickBot="1" x14ac:dyDescent="0.35">
      <c r="A89" s="22"/>
      <c r="B89" s="23" t="s">
        <v>145</v>
      </c>
      <c r="C89" s="24" t="s">
        <v>146</v>
      </c>
      <c r="D89" s="25"/>
      <c r="E89" s="25"/>
      <c r="F89" s="25"/>
      <c r="G89" s="26">
        <f>G90+G91+G92+G93+G94</f>
        <v>31098.264951437999</v>
      </c>
    </row>
    <row r="90" spans="1:7" ht="150.75" thickBot="1" x14ac:dyDescent="0.35">
      <c r="A90" s="5"/>
      <c r="B90" s="28" t="s">
        <v>147</v>
      </c>
      <c r="C90" s="29" t="s">
        <v>148</v>
      </c>
      <c r="D90" s="29">
        <v>100</v>
      </c>
      <c r="E90" s="30" t="s">
        <v>18</v>
      </c>
      <c r="F90" s="30" t="s">
        <v>57</v>
      </c>
      <c r="G90" s="31">
        <f>+[1]ОБРАЗОВАНИЕ!D36</f>
        <v>19288.066616238</v>
      </c>
    </row>
    <row r="91" spans="1:7" ht="113.25" thickBot="1" x14ac:dyDescent="0.35">
      <c r="A91" s="5"/>
      <c r="B91" s="28" t="s">
        <v>149</v>
      </c>
      <c r="C91" s="29" t="s">
        <v>148</v>
      </c>
      <c r="D91" s="29">
        <v>200</v>
      </c>
      <c r="E91" s="30" t="s">
        <v>18</v>
      </c>
      <c r="F91" s="30" t="s">
        <v>57</v>
      </c>
      <c r="G91" s="31">
        <f>+[1]ОБРАЗОВАНИЕ!EP36-[1]ОБРАЗОВАНИЕ!CS36-[1]ОБРАЗОВАНИЕ!CT36-[1]ОБРАЗОВАНИЕ!D36-[1]ОБРАЗОВАНИЕ!CY36</f>
        <v>3888.1999999999971</v>
      </c>
    </row>
    <row r="92" spans="1:7" ht="113.25" thickBot="1" x14ac:dyDescent="0.35">
      <c r="A92" s="5"/>
      <c r="B92" s="28" t="s">
        <v>150</v>
      </c>
      <c r="C92" s="29" t="s">
        <v>148</v>
      </c>
      <c r="D92" s="29">
        <v>300</v>
      </c>
      <c r="E92" s="30" t="s">
        <v>18</v>
      </c>
      <c r="F92" s="30" t="s">
        <v>57</v>
      </c>
      <c r="G92" s="31">
        <f>+[1]ОБРАЗОВАНИЕ!CY36</f>
        <v>18</v>
      </c>
    </row>
    <row r="93" spans="1:7" ht="132" thickBot="1" x14ac:dyDescent="0.35">
      <c r="A93" s="5"/>
      <c r="B93" s="28" t="s">
        <v>151</v>
      </c>
      <c r="C93" s="29" t="s">
        <v>148</v>
      </c>
      <c r="D93" s="29">
        <v>600</v>
      </c>
      <c r="E93" s="30" t="s">
        <v>18</v>
      </c>
      <c r="F93" s="30" t="s">
        <v>57</v>
      </c>
      <c r="G93" s="31">
        <f>+[1]ОБРАЗОВАНИЕ!EP40</f>
        <v>5351.2983352000001</v>
      </c>
    </row>
    <row r="94" spans="1:7" ht="94.5" thickBot="1" x14ac:dyDescent="0.35">
      <c r="A94" s="5"/>
      <c r="B94" s="28" t="s">
        <v>152</v>
      </c>
      <c r="C94" s="29" t="s">
        <v>148</v>
      </c>
      <c r="D94" s="29">
        <v>800</v>
      </c>
      <c r="E94" s="30" t="s">
        <v>18</v>
      </c>
      <c r="F94" s="30" t="s">
        <v>57</v>
      </c>
      <c r="G94" s="31">
        <f>+[1]ОБРАЗОВАНИЕ!CS36+[1]ОБРАЗОВАНИЕ!CT36</f>
        <v>2552.6999999999998</v>
      </c>
    </row>
    <row r="95" spans="1:7" ht="38.25" thickBot="1" x14ac:dyDescent="0.35">
      <c r="A95" s="22"/>
      <c r="B95" s="23" t="s">
        <v>153</v>
      </c>
      <c r="C95" s="24" t="s">
        <v>154</v>
      </c>
      <c r="D95" s="25"/>
      <c r="E95" s="25"/>
      <c r="F95" s="25"/>
      <c r="G95" s="26">
        <f>G96</f>
        <v>400</v>
      </c>
    </row>
    <row r="96" spans="1:7" ht="94.5" thickBot="1" x14ac:dyDescent="0.35">
      <c r="A96" s="5"/>
      <c r="B96" s="28" t="s">
        <v>155</v>
      </c>
      <c r="C96" s="29" t="s">
        <v>156</v>
      </c>
      <c r="D96" s="29">
        <v>200</v>
      </c>
      <c r="E96" s="30" t="s">
        <v>18</v>
      </c>
      <c r="F96" s="30" t="s">
        <v>157</v>
      </c>
      <c r="G96" s="31">
        <f>+[1]ОБРАЗОВАНИЕ!EP58</f>
        <v>400</v>
      </c>
    </row>
    <row r="97" spans="1:7" ht="19.5" thickBot="1" x14ac:dyDescent="0.35">
      <c r="A97" s="49" t="s">
        <v>158</v>
      </c>
      <c r="B97" s="54" t="s">
        <v>159</v>
      </c>
      <c r="C97" s="49" t="s">
        <v>160</v>
      </c>
      <c r="D97" s="54"/>
      <c r="E97" s="54"/>
      <c r="F97" s="54"/>
      <c r="G97" s="21">
        <f>G98+G102</f>
        <v>262.2</v>
      </c>
    </row>
    <row r="98" spans="1:7" ht="57" thickBot="1" x14ac:dyDescent="0.35">
      <c r="A98" s="22"/>
      <c r="B98" s="23" t="s">
        <v>161</v>
      </c>
      <c r="C98" s="24" t="s">
        <v>162</v>
      </c>
      <c r="D98" s="25"/>
      <c r="E98" s="25"/>
      <c r="F98" s="25"/>
      <c r="G98" s="26">
        <f>G99+G100+G101</f>
        <v>0</v>
      </c>
    </row>
    <row r="99" spans="1:7" ht="113.25" thickBot="1" x14ac:dyDescent="0.35">
      <c r="A99" s="5"/>
      <c r="B99" s="28" t="s">
        <v>163</v>
      </c>
      <c r="C99" s="29" t="s">
        <v>164</v>
      </c>
      <c r="D99" s="29">
        <v>200</v>
      </c>
      <c r="E99" s="30" t="s">
        <v>18</v>
      </c>
      <c r="F99" s="30" t="s">
        <v>18</v>
      </c>
      <c r="G99" s="31"/>
    </row>
    <row r="100" spans="1:7" ht="113.25" thickBot="1" x14ac:dyDescent="0.35">
      <c r="A100" s="5"/>
      <c r="B100" s="28" t="s">
        <v>165</v>
      </c>
      <c r="C100" s="29" t="s">
        <v>166</v>
      </c>
      <c r="D100" s="29">
        <v>200</v>
      </c>
      <c r="E100" s="30" t="s">
        <v>18</v>
      </c>
      <c r="F100" s="30" t="s">
        <v>18</v>
      </c>
      <c r="G100" s="31"/>
    </row>
    <row r="101" spans="1:7" ht="113.25" thickBot="1" x14ac:dyDescent="0.35">
      <c r="A101" s="5"/>
      <c r="B101" s="28" t="s">
        <v>167</v>
      </c>
      <c r="C101" s="29" t="s">
        <v>168</v>
      </c>
      <c r="D101" s="29">
        <v>200</v>
      </c>
      <c r="E101" s="30" t="s">
        <v>18</v>
      </c>
      <c r="F101" s="30" t="s">
        <v>18</v>
      </c>
      <c r="G101" s="31"/>
    </row>
    <row r="102" spans="1:7" ht="19.5" thickBot="1" x14ac:dyDescent="0.35">
      <c r="A102" s="22"/>
      <c r="B102" s="23" t="s">
        <v>169</v>
      </c>
      <c r="C102" s="24" t="s">
        <v>170</v>
      </c>
      <c r="D102" s="25"/>
      <c r="E102" s="25"/>
      <c r="F102" s="25"/>
      <c r="G102" s="26">
        <f>G103</f>
        <v>262.2</v>
      </c>
    </row>
    <row r="103" spans="1:7" ht="113.25" thickBot="1" x14ac:dyDescent="0.35">
      <c r="A103" s="5"/>
      <c r="B103" s="28" t="s">
        <v>171</v>
      </c>
      <c r="C103" s="29" t="s">
        <v>172</v>
      </c>
      <c r="D103" s="29">
        <v>200</v>
      </c>
      <c r="E103" s="30" t="s">
        <v>18</v>
      </c>
      <c r="F103" s="30" t="s">
        <v>18</v>
      </c>
      <c r="G103" s="31">
        <f>+[1]ОБРАЗОВАНИЕ!DA51</f>
        <v>262.2</v>
      </c>
    </row>
    <row r="104" spans="1:7" ht="38.25" thickBot="1" x14ac:dyDescent="0.35">
      <c r="A104" s="49" t="s">
        <v>173</v>
      </c>
      <c r="B104" s="50" t="s">
        <v>174</v>
      </c>
      <c r="C104" s="49" t="s">
        <v>175</v>
      </c>
      <c r="D104" s="54"/>
      <c r="E104" s="54"/>
      <c r="F104" s="54"/>
      <c r="G104" s="21">
        <f>G105+G109</f>
        <v>12668.902490303</v>
      </c>
    </row>
    <row r="105" spans="1:7" ht="57" thickBot="1" x14ac:dyDescent="0.35">
      <c r="A105" s="22"/>
      <c r="B105" s="23" t="s">
        <v>176</v>
      </c>
      <c r="C105" s="24" t="s">
        <v>177</v>
      </c>
      <c r="D105" s="25"/>
      <c r="E105" s="25"/>
      <c r="F105" s="25"/>
      <c r="G105" s="26">
        <f>G106+G107+G108</f>
        <v>4578.8339992000001</v>
      </c>
    </row>
    <row r="106" spans="1:7" ht="188.25" thickBot="1" x14ac:dyDescent="0.35">
      <c r="A106" s="5"/>
      <c r="B106" s="34" t="s">
        <v>178</v>
      </c>
      <c r="C106" s="35" t="s">
        <v>179</v>
      </c>
      <c r="D106" s="35">
        <v>100</v>
      </c>
      <c r="E106" s="30" t="s">
        <v>18</v>
      </c>
      <c r="F106" s="30" t="s">
        <v>157</v>
      </c>
      <c r="G106" s="41">
        <f>+[1]ОБРАЗОВАНИЕ!D59</f>
        <v>3773.5339992000004</v>
      </c>
    </row>
    <row r="107" spans="1:7" ht="150.75" thickBot="1" x14ac:dyDescent="0.35">
      <c r="A107" s="5"/>
      <c r="B107" s="34" t="s">
        <v>180</v>
      </c>
      <c r="C107" s="35" t="s">
        <v>179</v>
      </c>
      <c r="D107" s="35">
        <v>200</v>
      </c>
      <c r="E107" s="30" t="s">
        <v>18</v>
      </c>
      <c r="F107" s="30" t="s">
        <v>157</v>
      </c>
      <c r="G107" s="41">
        <f>+[1]ОБРАЗОВАНИЕ!EP59-[1]ОБРАЗОВАНИЕ!CT59-[1]ОБРАЗОВАНИЕ!D59</f>
        <v>805.29999999999973</v>
      </c>
    </row>
    <row r="108" spans="1:7" ht="132" thickBot="1" x14ac:dyDescent="0.35">
      <c r="A108" s="5"/>
      <c r="B108" s="34" t="s">
        <v>181</v>
      </c>
      <c r="C108" s="35" t="s">
        <v>179</v>
      </c>
      <c r="D108" s="35">
        <v>800</v>
      </c>
      <c r="E108" s="30" t="s">
        <v>18</v>
      </c>
      <c r="F108" s="30" t="s">
        <v>157</v>
      </c>
      <c r="G108" s="41">
        <f>+[1]ОБРАЗОВАНИЕ!CT59</f>
        <v>0</v>
      </c>
    </row>
    <row r="109" spans="1:7" ht="57" thickBot="1" x14ac:dyDescent="0.35">
      <c r="A109" s="22"/>
      <c r="B109" s="23" t="s">
        <v>176</v>
      </c>
      <c r="C109" s="24" t="s">
        <v>182</v>
      </c>
      <c r="D109" s="25"/>
      <c r="E109" s="25"/>
      <c r="F109" s="25"/>
      <c r="G109" s="26">
        <f>G110+G111+G112</f>
        <v>8090.0684911029994</v>
      </c>
    </row>
    <row r="110" spans="1:7" ht="169.5" thickBot="1" x14ac:dyDescent="0.35">
      <c r="A110" s="5"/>
      <c r="B110" s="34" t="s">
        <v>183</v>
      </c>
      <c r="C110" s="35" t="s">
        <v>184</v>
      </c>
      <c r="D110" s="35">
        <v>100</v>
      </c>
      <c r="E110" s="30" t="s">
        <v>18</v>
      </c>
      <c r="F110" s="30" t="s">
        <v>157</v>
      </c>
      <c r="G110" s="41">
        <f>+[1]ОБРАЗОВАНИЕ!D57+[1]ОБРАЗОВАНИЕ!D54</f>
        <v>6809.5684911029994</v>
      </c>
    </row>
    <row r="111" spans="1:7" ht="113.25" thickBot="1" x14ac:dyDescent="0.35">
      <c r="A111" s="5"/>
      <c r="B111" s="34" t="s">
        <v>185</v>
      </c>
      <c r="C111" s="35" t="s">
        <v>184</v>
      </c>
      <c r="D111" s="35">
        <v>200</v>
      </c>
      <c r="E111" s="30" t="s">
        <v>18</v>
      </c>
      <c r="F111" s="30" t="s">
        <v>157</v>
      </c>
      <c r="G111" s="41">
        <f>+[1]ОБРАЗОВАНИЕ!EP57+[1]ОБРАЗОВАНИЕ!EP54-[1]ОБРАЗОВАНИЕ!CT57-[1]ОБРАЗОВАНИЕ!CT54-[1]ОБРАЗОВАНИЕ!D57-[1]ОБРАЗОВАНИЕ!D54</f>
        <v>1272.9999999999998</v>
      </c>
    </row>
    <row r="112" spans="1:7" ht="113.25" thickBot="1" x14ac:dyDescent="0.35">
      <c r="A112" s="5"/>
      <c r="B112" s="34" t="s">
        <v>186</v>
      </c>
      <c r="C112" s="35" t="s">
        <v>184</v>
      </c>
      <c r="D112" s="35">
        <v>800</v>
      </c>
      <c r="E112" s="30" t="s">
        <v>18</v>
      </c>
      <c r="F112" s="30" t="s">
        <v>157</v>
      </c>
      <c r="G112" s="41">
        <f>+[1]ОБРАЗОВАНИЕ!CT57+[1]ОБРАЗОВАНИЕ!CT54</f>
        <v>7.5</v>
      </c>
    </row>
    <row r="113" spans="1:7" ht="19.5" thickBot="1" x14ac:dyDescent="0.35">
      <c r="A113" s="49" t="s">
        <v>187</v>
      </c>
      <c r="B113" s="50" t="s">
        <v>188</v>
      </c>
      <c r="C113" s="49" t="s">
        <v>189</v>
      </c>
      <c r="D113" s="54"/>
      <c r="E113" s="54"/>
      <c r="F113" s="54"/>
      <c r="G113" s="21">
        <f>G114+G118+G123</f>
        <v>1987.3239999999998</v>
      </c>
    </row>
    <row r="114" spans="1:7" ht="38.25" thickBot="1" x14ac:dyDescent="0.35">
      <c r="A114" s="22"/>
      <c r="B114" s="23" t="s">
        <v>190</v>
      </c>
      <c r="C114" s="24" t="s">
        <v>191</v>
      </c>
      <c r="D114" s="25"/>
      <c r="E114" s="25"/>
      <c r="F114" s="25"/>
      <c r="G114" s="26">
        <f>G115+G116+G117</f>
        <v>1829.0239999999999</v>
      </c>
    </row>
    <row r="115" spans="1:7" ht="150.75" thickBot="1" x14ac:dyDescent="0.35">
      <c r="A115" s="5"/>
      <c r="B115" s="34" t="s">
        <v>192</v>
      </c>
      <c r="C115" s="35" t="s">
        <v>193</v>
      </c>
      <c r="D115" s="35">
        <v>100</v>
      </c>
      <c r="E115" s="30" t="s">
        <v>194</v>
      </c>
      <c r="F115" s="30" t="s">
        <v>27</v>
      </c>
      <c r="G115" s="43">
        <f>+[1]КУЛЬТУРА!D31</f>
        <v>1773.3240000000001</v>
      </c>
    </row>
    <row r="116" spans="1:7" ht="113.25" thickBot="1" x14ac:dyDescent="0.35">
      <c r="A116" s="5"/>
      <c r="B116" s="34" t="s">
        <v>195</v>
      </c>
      <c r="C116" s="35" t="s">
        <v>193</v>
      </c>
      <c r="D116" s="35">
        <v>200</v>
      </c>
      <c r="E116" s="30" t="s">
        <v>194</v>
      </c>
      <c r="F116" s="30" t="s">
        <v>27</v>
      </c>
      <c r="G116" s="43">
        <f>+[1]КУЛЬТУРА!EP32+[1]КУЛЬТУРА!EP33-[1]программы!G115-[1]программы!G117</f>
        <v>55.699999999999818</v>
      </c>
    </row>
    <row r="117" spans="1:7" ht="94.5" thickBot="1" x14ac:dyDescent="0.35">
      <c r="A117" s="5"/>
      <c r="B117" s="34" t="s">
        <v>196</v>
      </c>
      <c r="C117" s="35" t="s">
        <v>193</v>
      </c>
      <c r="D117" s="35">
        <v>800</v>
      </c>
      <c r="E117" s="30" t="s">
        <v>194</v>
      </c>
      <c r="F117" s="30" t="s">
        <v>27</v>
      </c>
      <c r="G117" s="43">
        <f>+[1]КУЛЬТУРА!CT31</f>
        <v>0</v>
      </c>
    </row>
    <row r="118" spans="1:7" ht="113.25" thickBot="1" x14ac:dyDescent="0.35">
      <c r="A118" s="22"/>
      <c r="B118" s="23" t="s">
        <v>197</v>
      </c>
      <c r="C118" s="24" t="s">
        <v>198</v>
      </c>
      <c r="D118" s="25"/>
      <c r="E118" s="25"/>
      <c r="F118" s="25"/>
      <c r="G118" s="26">
        <f>G119+G120+G121+G122</f>
        <v>158.29999999999998</v>
      </c>
    </row>
    <row r="119" spans="1:7" ht="113.25" thickBot="1" x14ac:dyDescent="0.35">
      <c r="A119" s="5"/>
      <c r="B119" s="34" t="s">
        <v>199</v>
      </c>
      <c r="C119" s="42" t="s">
        <v>200</v>
      </c>
      <c r="D119" s="35">
        <v>200</v>
      </c>
      <c r="E119" s="30" t="s">
        <v>194</v>
      </c>
      <c r="F119" s="30" t="s">
        <v>27</v>
      </c>
      <c r="G119" s="43">
        <f>+[1]КУЛЬТУРА!DS34</f>
        <v>18.100000000000001</v>
      </c>
    </row>
    <row r="120" spans="1:7" ht="57" thickBot="1" x14ac:dyDescent="0.35">
      <c r="A120" s="5"/>
      <c r="B120" s="34" t="s">
        <v>201</v>
      </c>
      <c r="C120" s="42" t="s">
        <v>202</v>
      </c>
      <c r="D120" s="35">
        <v>200</v>
      </c>
      <c r="E120" s="30" t="s">
        <v>194</v>
      </c>
      <c r="F120" s="30" t="s">
        <v>27</v>
      </c>
      <c r="G120" s="43">
        <f>[1]КУЛЬТУРА!M35</f>
        <v>140.19999999999999</v>
      </c>
    </row>
    <row r="121" spans="1:7" ht="19.5" thickBot="1" x14ac:dyDescent="0.35">
      <c r="A121" s="5"/>
      <c r="B121" s="34" t="s">
        <v>203</v>
      </c>
      <c r="C121" s="42" t="s">
        <v>204</v>
      </c>
      <c r="D121" s="35">
        <v>200</v>
      </c>
      <c r="E121" s="30" t="s">
        <v>194</v>
      </c>
      <c r="F121" s="30" t="s">
        <v>27</v>
      </c>
      <c r="G121" s="43"/>
    </row>
    <row r="122" spans="1:7" ht="19.5" thickBot="1" x14ac:dyDescent="0.35">
      <c r="A122" s="5"/>
      <c r="B122" s="34" t="s">
        <v>205</v>
      </c>
      <c r="C122" s="42" t="s">
        <v>206</v>
      </c>
      <c r="D122" s="35">
        <v>200</v>
      </c>
      <c r="E122" s="30" t="s">
        <v>194</v>
      </c>
      <c r="F122" s="30" t="s">
        <v>27</v>
      </c>
      <c r="G122" s="43"/>
    </row>
    <row r="123" spans="1:7" ht="38.25" thickBot="1" x14ac:dyDescent="0.35">
      <c r="A123" s="22"/>
      <c r="B123" s="23" t="s">
        <v>207</v>
      </c>
      <c r="C123" s="24" t="s">
        <v>208</v>
      </c>
      <c r="D123" s="25"/>
      <c r="E123" s="25"/>
      <c r="F123" s="25"/>
      <c r="G123" s="26"/>
    </row>
    <row r="124" spans="1:7" ht="19.5" thickBot="1" x14ac:dyDescent="0.35">
      <c r="A124" s="49" t="s">
        <v>209</v>
      </c>
      <c r="B124" s="50" t="s">
        <v>210</v>
      </c>
      <c r="C124" s="49" t="s">
        <v>211</v>
      </c>
      <c r="D124" s="54"/>
      <c r="E124" s="54"/>
      <c r="F124" s="54"/>
      <c r="G124" s="21">
        <f>G125+G127+G129</f>
        <v>8906.8408635567994</v>
      </c>
    </row>
    <row r="125" spans="1:7" ht="38.25" thickBot="1" x14ac:dyDescent="0.35">
      <c r="A125" s="22"/>
      <c r="B125" s="23" t="s">
        <v>212</v>
      </c>
      <c r="C125" s="24" t="s">
        <v>213</v>
      </c>
      <c r="D125" s="25"/>
      <c r="E125" s="25"/>
      <c r="F125" s="25"/>
      <c r="G125" s="26">
        <f>G126</f>
        <v>300</v>
      </c>
    </row>
    <row r="126" spans="1:7" ht="113.25" thickBot="1" x14ac:dyDescent="0.35">
      <c r="A126" s="5"/>
      <c r="B126" s="34" t="s">
        <v>214</v>
      </c>
      <c r="C126" s="42" t="s">
        <v>215</v>
      </c>
      <c r="D126" s="35">
        <v>200</v>
      </c>
      <c r="E126" s="35">
        <v>11</v>
      </c>
      <c r="F126" s="57" t="s">
        <v>27</v>
      </c>
      <c r="G126" s="41">
        <f>+'[1]Физическая кул.испорт'!EP57</f>
        <v>300</v>
      </c>
    </row>
    <row r="127" spans="1:7" ht="38.25" thickBot="1" x14ac:dyDescent="0.35">
      <c r="A127" s="22"/>
      <c r="B127" s="23" t="s">
        <v>216</v>
      </c>
      <c r="C127" s="24" t="s">
        <v>217</v>
      </c>
      <c r="D127" s="25"/>
      <c r="E127" s="25"/>
      <c r="F127" s="25"/>
      <c r="G127" s="26">
        <f>G128</f>
        <v>8606.8408635567994</v>
      </c>
    </row>
    <row r="128" spans="1:7" ht="132" thickBot="1" x14ac:dyDescent="0.35">
      <c r="A128" s="5"/>
      <c r="B128" s="34" t="s">
        <v>218</v>
      </c>
      <c r="C128" s="57" t="s">
        <v>219</v>
      </c>
      <c r="D128" s="52">
        <v>600</v>
      </c>
      <c r="E128" s="57">
        <v>11</v>
      </c>
      <c r="F128" s="57" t="s">
        <v>57</v>
      </c>
      <c r="G128" s="41">
        <f>+'[1]Физическая кул.испорт'!EP59</f>
        <v>8606.8408635567994</v>
      </c>
    </row>
    <row r="129" spans="1:7" ht="38.25" thickBot="1" x14ac:dyDescent="0.35">
      <c r="A129" s="22"/>
      <c r="B129" s="23" t="s">
        <v>216</v>
      </c>
      <c r="C129" s="24" t="s">
        <v>220</v>
      </c>
      <c r="D129" s="25"/>
      <c r="E129" s="25"/>
      <c r="F129" s="25"/>
      <c r="G129" s="26"/>
    </row>
    <row r="130" spans="1:7" ht="38.25" thickBot="1" x14ac:dyDescent="0.35">
      <c r="A130" s="12" t="s">
        <v>221</v>
      </c>
      <c r="B130" s="58" t="s">
        <v>222</v>
      </c>
      <c r="C130" s="59" t="s">
        <v>223</v>
      </c>
      <c r="D130" s="59"/>
      <c r="E130" s="60"/>
      <c r="F130" s="60"/>
      <c r="G130" s="61">
        <f>+G131+G134+G136</f>
        <v>200</v>
      </c>
    </row>
    <row r="131" spans="1:7" ht="57" thickBot="1" x14ac:dyDescent="0.35">
      <c r="A131" s="17" t="s">
        <v>224</v>
      </c>
      <c r="B131" s="62" t="s">
        <v>225</v>
      </c>
      <c r="C131" s="63" t="s">
        <v>226</v>
      </c>
      <c r="D131" s="63"/>
      <c r="E131" s="64"/>
      <c r="F131" s="64"/>
      <c r="G131" s="65">
        <f>+G133</f>
        <v>200</v>
      </c>
    </row>
    <row r="132" spans="1:7" ht="38.25" thickBot="1" x14ac:dyDescent="0.35">
      <c r="A132" s="22"/>
      <c r="B132" s="23" t="s">
        <v>227</v>
      </c>
      <c r="C132" s="24" t="s">
        <v>228</v>
      </c>
      <c r="D132" s="25"/>
      <c r="E132" s="25"/>
      <c r="F132" s="25"/>
      <c r="G132" s="26">
        <f>G133</f>
        <v>200</v>
      </c>
    </row>
    <row r="133" spans="1:7" ht="132" thickBot="1" x14ac:dyDescent="0.35">
      <c r="A133" s="5"/>
      <c r="B133" s="34" t="s">
        <v>229</v>
      </c>
      <c r="C133" s="35" t="s">
        <v>230</v>
      </c>
      <c r="D133" s="35">
        <v>300</v>
      </c>
      <c r="E133" s="35">
        <v>10</v>
      </c>
      <c r="F133" s="30" t="s">
        <v>47</v>
      </c>
      <c r="G133" s="43">
        <f>+'[1]Социальная политика'!CF46</f>
        <v>200</v>
      </c>
    </row>
    <row r="134" spans="1:7" ht="19.5" thickBot="1" x14ac:dyDescent="0.35">
      <c r="A134" s="17" t="s">
        <v>231</v>
      </c>
      <c r="B134" s="62" t="s">
        <v>232</v>
      </c>
      <c r="C134" s="63" t="s">
        <v>233</v>
      </c>
      <c r="D134" s="63"/>
      <c r="E134" s="64"/>
      <c r="F134" s="64"/>
      <c r="G134" s="65">
        <f>G135</f>
        <v>0</v>
      </c>
    </row>
    <row r="135" spans="1:7" ht="38.25" thickBot="1" x14ac:dyDescent="0.35">
      <c r="A135" s="22"/>
      <c r="B135" s="23" t="s">
        <v>234</v>
      </c>
      <c r="C135" s="24" t="s">
        <v>235</v>
      </c>
      <c r="D135" s="25"/>
      <c r="E135" s="25"/>
      <c r="F135" s="25"/>
      <c r="G135" s="26"/>
    </row>
    <row r="136" spans="1:7" ht="57" thickBot="1" x14ac:dyDescent="0.35">
      <c r="A136" s="17" t="s">
        <v>236</v>
      </c>
      <c r="B136" s="62" t="s">
        <v>237</v>
      </c>
      <c r="C136" s="63" t="s">
        <v>238</v>
      </c>
      <c r="D136" s="63"/>
      <c r="E136" s="64"/>
      <c r="F136" s="64"/>
      <c r="G136" s="65">
        <f>G137+G138+G139+G140</f>
        <v>0</v>
      </c>
    </row>
    <row r="137" spans="1:7" ht="38.25" thickBot="1" x14ac:dyDescent="0.35">
      <c r="A137" s="22"/>
      <c r="B137" s="23" t="s">
        <v>239</v>
      </c>
      <c r="C137" s="24" t="s">
        <v>240</v>
      </c>
      <c r="D137" s="25"/>
      <c r="E137" s="25"/>
      <c r="F137" s="25"/>
      <c r="G137" s="26"/>
    </row>
    <row r="138" spans="1:7" ht="38.25" thickBot="1" x14ac:dyDescent="0.35">
      <c r="A138" s="22"/>
      <c r="B138" s="23" t="s">
        <v>241</v>
      </c>
      <c r="C138" s="24" t="s">
        <v>242</v>
      </c>
      <c r="D138" s="25"/>
      <c r="E138" s="25"/>
      <c r="F138" s="25"/>
      <c r="G138" s="26"/>
    </row>
    <row r="139" spans="1:7" ht="38.25" thickBot="1" x14ac:dyDescent="0.35">
      <c r="A139" s="22"/>
      <c r="B139" s="23" t="s">
        <v>243</v>
      </c>
      <c r="C139" s="24" t="s">
        <v>244</v>
      </c>
      <c r="D139" s="25"/>
      <c r="E139" s="25"/>
      <c r="F139" s="25"/>
      <c r="G139" s="56"/>
    </row>
    <row r="140" spans="1:7" ht="38.25" thickBot="1" x14ac:dyDescent="0.35">
      <c r="A140" s="22"/>
      <c r="B140" s="23" t="s">
        <v>245</v>
      </c>
      <c r="C140" s="24" t="s">
        <v>246</v>
      </c>
      <c r="D140" s="25"/>
      <c r="E140" s="25"/>
      <c r="F140" s="25"/>
      <c r="G140" s="56"/>
    </row>
    <row r="141" spans="1:7" ht="57" thickBot="1" x14ac:dyDescent="0.35">
      <c r="A141" s="12" t="s">
        <v>247</v>
      </c>
      <c r="B141" s="58" t="s">
        <v>248</v>
      </c>
      <c r="C141" s="59" t="s">
        <v>249</v>
      </c>
      <c r="D141" s="59"/>
      <c r="E141" s="60"/>
      <c r="F141" s="60"/>
      <c r="G141" s="61"/>
    </row>
    <row r="142" spans="1:7" ht="38.25" thickBot="1" x14ac:dyDescent="0.35">
      <c r="A142" s="12" t="s">
        <v>250</v>
      </c>
      <c r="B142" s="58" t="s">
        <v>251</v>
      </c>
      <c r="C142" s="59" t="s">
        <v>252</v>
      </c>
      <c r="D142" s="59"/>
      <c r="E142" s="60"/>
      <c r="F142" s="60"/>
      <c r="G142" s="61">
        <f>+G143+G153+G156</f>
        <v>35455.427853599998</v>
      </c>
    </row>
    <row r="143" spans="1:7" ht="38.25" thickBot="1" x14ac:dyDescent="0.35">
      <c r="A143" s="17" t="s">
        <v>253</v>
      </c>
      <c r="B143" s="62" t="s">
        <v>254</v>
      </c>
      <c r="C143" s="63" t="s">
        <v>255</v>
      </c>
      <c r="D143" s="63"/>
      <c r="E143" s="64"/>
      <c r="F143" s="64"/>
      <c r="G143" s="65">
        <f>G144+G146+G151</f>
        <v>26486</v>
      </c>
    </row>
    <row r="144" spans="1:7" ht="38.25" thickBot="1" x14ac:dyDescent="0.35">
      <c r="A144" s="22"/>
      <c r="B144" s="23" t="s">
        <v>256</v>
      </c>
      <c r="C144" s="24" t="s">
        <v>257</v>
      </c>
      <c r="D144" s="25"/>
      <c r="E144" s="25"/>
      <c r="F144" s="25"/>
      <c r="G144" s="56">
        <f>G145</f>
        <v>1680</v>
      </c>
    </row>
    <row r="145" spans="1:7" ht="113.25" thickBot="1" x14ac:dyDescent="0.35">
      <c r="A145" s="5"/>
      <c r="B145" s="34" t="s">
        <v>258</v>
      </c>
      <c r="C145" s="35" t="s">
        <v>259</v>
      </c>
      <c r="D145" s="35">
        <v>800</v>
      </c>
      <c r="E145" s="30" t="s">
        <v>27</v>
      </c>
      <c r="F145" s="35">
        <v>13</v>
      </c>
      <c r="G145" s="66">
        <f>+[1]УПРАВЛЕНИЕ!CM66</f>
        <v>1680</v>
      </c>
    </row>
    <row r="146" spans="1:7" ht="46.5" customHeight="1" thickBot="1" x14ac:dyDescent="0.35">
      <c r="A146" s="22"/>
      <c r="B146" s="23" t="s">
        <v>260</v>
      </c>
      <c r="C146" s="24" t="s">
        <v>261</v>
      </c>
      <c r="D146" s="25"/>
      <c r="E146" s="25"/>
      <c r="F146" s="25"/>
      <c r="G146" s="56">
        <f>G147+G148+G149+G150</f>
        <v>23650</v>
      </c>
    </row>
    <row r="147" spans="1:7" ht="94.5" thickBot="1" x14ac:dyDescent="0.35">
      <c r="A147" s="5"/>
      <c r="B147" s="34" t="s">
        <v>262</v>
      </c>
      <c r="C147" s="52" t="s">
        <v>263</v>
      </c>
      <c r="D147" s="35">
        <v>500</v>
      </c>
      <c r="E147" s="42">
        <v>14</v>
      </c>
      <c r="F147" s="42" t="s">
        <v>27</v>
      </c>
      <c r="G147" s="53">
        <f>+[1]Межбюдж.трансф.!BZ27</f>
        <v>3800</v>
      </c>
    </row>
    <row r="148" spans="1:7" ht="132" thickBot="1" x14ac:dyDescent="0.35">
      <c r="A148" s="5"/>
      <c r="B148" s="34" t="s">
        <v>264</v>
      </c>
      <c r="C148" s="52" t="s">
        <v>265</v>
      </c>
      <c r="D148" s="35">
        <v>500</v>
      </c>
      <c r="E148" s="42">
        <v>14</v>
      </c>
      <c r="F148" s="42" t="s">
        <v>27</v>
      </c>
      <c r="G148" s="53">
        <f>+[1]Межбюдж.трансф.!BY26</f>
        <v>4871</v>
      </c>
    </row>
    <row r="149" spans="1:7" ht="113.25" thickBot="1" x14ac:dyDescent="0.35">
      <c r="A149" s="5"/>
      <c r="B149" s="34" t="s">
        <v>266</v>
      </c>
      <c r="C149" s="52" t="s">
        <v>267</v>
      </c>
      <c r="D149" s="35">
        <v>500</v>
      </c>
      <c r="E149" s="42">
        <v>14</v>
      </c>
      <c r="F149" s="42" t="s">
        <v>47</v>
      </c>
      <c r="G149" s="53">
        <f>+[1]Межбюдж.трансф.!CA29</f>
        <v>14979</v>
      </c>
    </row>
    <row r="150" spans="1:7" ht="150.75" thickBot="1" x14ac:dyDescent="0.35">
      <c r="A150" s="5"/>
      <c r="B150" s="34" t="s">
        <v>268</v>
      </c>
      <c r="C150" s="52" t="s">
        <v>269</v>
      </c>
      <c r="D150" s="35">
        <v>500</v>
      </c>
      <c r="E150" s="42">
        <v>14</v>
      </c>
      <c r="F150" s="42" t="s">
        <v>47</v>
      </c>
      <c r="G150" s="53">
        <f>+[1]Межбюдж.трансф.!CC29</f>
        <v>0</v>
      </c>
    </row>
    <row r="151" spans="1:7" ht="38.25" thickBot="1" x14ac:dyDescent="0.35">
      <c r="A151" s="22"/>
      <c r="B151" s="23" t="s">
        <v>271</v>
      </c>
      <c r="C151" s="24" t="s">
        <v>272</v>
      </c>
      <c r="D151" s="25"/>
      <c r="E151" s="25"/>
      <c r="F151" s="25"/>
      <c r="G151" s="56">
        <f>G152</f>
        <v>1156</v>
      </c>
    </row>
    <row r="152" spans="1:7" ht="113.25" thickBot="1" x14ac:dyDescent="0.35">
      <c r="A152" s="5"/>
      <c r="B152" s="34" t="s">
        <v>273</v>
      </c>
      <c r="C152" s="42" t="s">
        <v>274</v>
      </c>
      <c r="D152" s="35">
        <v>700</v>
      </c>
      <c r="E152" s="42">
        <v>13</v>
      </c>
      <c r="F152" s="42" t="s">
        <v>27</v>
      </c>
      <c r="G152" s="41">
        <f>+[1]Райбюджет!EP46</f>
        <v>1156</v>
      </c>
    </row>
    <row r="153" spans="1:7" ht="94.5" thickBot="1" x14ac:dyDescent="0.35">
      <c r="A153" s="17" t="s">
        <v>275</v>
      </c>
      <c r="B153" s="62" t="s">
        <v>276</v>
      </c>
      <c r="C153" s="63" t="s">
        <v>277</v>
      </c>
      <c r="D153" s="63"/>
      <c r="E153" s="64"/>
      <c r="F153" s="64"/>
      <c r="G153" s="65">
        <f>+G155</f>
        <v>2992.3</v>
      </c>
    </row>
    <row r="154" spans="1:7" ht="94.5" thickBot="1" x14ac:dyDescent="0.35">
      <c r="A154" s="22"/>
      <c r="B154" s="23" t="s">
        <v>278</v>
      </c>
      <c r="C154" s="24" t="s">
        <v>279</v>
      </c>
      <c r="D154" s="25"/>
      <c r="E154" s="25"/>
      <c r="F154" s="25"/>
      <c r="G154" s="56">
        <f>G155</f>
        <v>2992.3</v>
      </c>
    </row>
    <row r="155" spans="1:7" ht="150.75" thickBot="1" x14ac:dyDescent="0.35">
      <c r="A155" s="5"/>
      <c r="B155" s="34" t="s">
        <v>280</v>
      </c>
      <c r="C155" s="52" t="s">
        <v>281</v>
      </c>
      <c r="D155" s="52">
        <v>300</v>
      </c>
      <c r="E155" s="35">
        <v>10</v>
      </c>
      <c r="F155" s="30" t="s">
        <v>27</v>
      </c>
      <c r="G155" s="43">
        <f>+'[1]Социальная политика'!CH41</f>
        <v>2992.3</v>
      </c>
    </row>
    <row r="156" spans="1:7" ht="38.25" thickBot="1" x14ac:dyDescent="0.35">
      <c r="A156" s="17" t="s">
        <v>282</v>
      </c>
      <c r="B156" s="62" t="s">
        <v>283</v>
      </c>
      <c r="C156" s="63" t="s">
        <v>284</v>
      </c>
      <c r="D156" s="63"/>
      <c r="E156" s="64"/>
      <c r="F156" s="64"/>
      <c r="G156" s="65">
        <f>+G158+G159+G160</f>
        <v>5977.1278535999991</v>
      </c>
    </row>
    <row r="157" spans="1:7" ht="57" thickBot="1" x14ac:dyDescent="0.35">
      <c r="A157" s="22"/>
      <c r="B157" s="23" t="s">
        <v>285</v>
      </c>
      <c r="C157" s="24" t="s">
        <v>286</v>
      </c>
      <c r="D157" s="25"/>
      <c r="E157" s="25"/>
      <c r="F157" s="25"/>
      <c r="G157" s="56">
        <f>G158+G159+G160</f>
        <v>5977.1278535999991</v>
      </c>
    </row>
    <row r="158" spans="1:7" ht="169.5" thickBot="1" x14ac:dyDescent="0.35">
      <c r="A158" s="33"/>
      <c r="B158" s="38" t="s">
        <v>287</v>
      </c>
      <c r="C158" s="29" t="s">
        <v>288</v>
      </c>
      <c r="D158" s="29">
        <v>100</v>
      </c>
      <c r="E158" s="30" t="s">
        <v>27</v>
      </c>
      <c r="F158" s="30" t="s">
        <v>80</v>
      </c>
      <c r="G158" s="39">
        <f>+[1]УПРАВЛЕНИЕ!D65</f>
        <v>5298.7278535999994</v>
      </c>
    </row>
    <row r="159" spans="1:7" ht="132" thickBot="1" x14ac:dyDescent="0.35">
      <c r="A159" s="33"/>
      <c r="B159" s="38" t="s">
        <v>289</v>
      </c>
      <c r="C159" s="29" t="s">
        <v>288</v>
      </c>
      <c r="D159" s="29">
        <v>200</v>
      </c>
      <c r="E159" s="30" t="s">
        <v>27</v>
      </c>
      <c r="F159" s="30" t="s">
        <v>80</v>
      </c>
      <c r="G159" s="39">
        <f>+[1]УПРАВЛЕНИЕ!EP65-[1]программы!G158-[1]программы!G160</f>
        <v>678.39999999999964</v>
      </c>
    </row>
    <row r="160" spans="1:7" ht="113.25" thickBot="1" x14ac:dyDescent="0.35">
      <c r="A160" s="33"/>
      <c r="B160" s="38" t="s">
        <v>290</v>
      </c>
      <c r="C160" s="29" t="s">
        <v>288</v>
      </c>
      <c r="D160" s="29">
        <v>800</v>
      </c>
      <c r="E160" s="30" t="s">
        <v>27</v>
      </c>
      <c r="F160" s="30" t="s">
        <v>80</v>
      </c>
      <c r="G160" s="39">
        <f>+[1]УПРАВЛЕНИЕ!CQ65+[1]УПРАВЛЕНИЕ!CR65+[1]УПРАВЛЕНИЕ!CS65+[1]УПРАВЛЕНИЕ!CT65+[1]УПРАВЛЕНИЕ!CU65+[1]УПРАВЛЕНИЕ!CV65+[1]УПРАВЛЕНИЕ!CW65</f>
        <v>0</v>
      </c>
    </row>
    <row r="161" spans="1:7" ht="75.75" thickBot="1" x14ac:dyDescent="0.35">
      <c r="A161" s="12" t="s">
        <v>291</v>
      </c>
      <c r="B161" s="67" t="s">
        <v>292</v>
      </c>
      <c r="C161" s="12" t="s">
        <v>293</v>
      </c>
      <c r="D161" s="59"/>
      <c r="E161" s="60"/>
      <c r="F161" s="60"/>
      <c r="G161" s="61">
        <f>+G162+G165+G168+G172</f>
        <v>7922.9689346900004</v>
      </c>
    </row>
    <row r="162" spans="1:7" ht="38.25" thickBot="1" x14ac:dyDescent="0.35">
      <c r="A162" s="17" t="s">
        <v>294</v>
      </c>
      <c r="B162" s="68" t="s">
        <v>295</v>
      </c>
      <c r="C162" s="17" t="s">
        <v>296</v>
      </c>
      <c r="D162" s="63"/>
      <c r="E162" s="64"/>
      <c r="F162" s="64"/>
      <c r="G162" s="65">
        <f>G163</f>
        <v>44.6</v>
      </c>
    </row>
    <row r="163" spans="1:7" ht="38.25" thickBot="1" x14ac:dyDescent="0.35">
      <c r="A163" s="22"/>
      <c r="B163" s="23" t="s">
        <v>297</v>
      </c>
      <c r="C163" s="24" t="s">
        <v>298</v>
      </c>
      <c r="D163" s="25"/>
      <c r="E163" s="25"/>
      <c r="F163" s="25"/>
      <c r="G163" s="56">
        <f>G164</f>
        <v>44.6</v>
      </c>
    </row>
    <row r="164" spans="1:7" ht="75.75" thickBot="1" x14ac:dyDescent="0.35">
      <c r="A164" s="33"/>
      <c r="B164" s="38" t="s">
        <v>299</v>
      </c>
      <c r="C164" s="29" t="s">
        <v>300</v>
      </c>
      <c r="D164" s="29">
        <v>200</v>
      </c>
      <c r="E164" s="30" t="s">
        <v>28</v>
      </c>
      <c r="F164" s="30" t="s">
        <v>19</v>
      </c>
      <c r="G164" s="69">
        <f>'[1]НАЦИОНАЛЬНАЯ ЭКОНОМИКА'!M48</f>
        <v>44.6</v>
      </c>
    </row>
    <row r="165" spans="1:7" ht="57" thickBot="1" x14ac:dyDescent="0.35">
      <c r="A165" s="17" t="s">
        <v>301</v>
      </c>
      <c r="B165" s="68" t="s">
        <v>302</v>
      </c>
      <c r="C165" s="17" t="s">
        <v>303</v>
      </c>
      <c r="D165" s="63"/>
      <c r="E165" s="64"/>
      <c r="F165" s="64"/>
      <c r="G165" s="65">
        <f>G166</f>
        <v>200</v>
      </c>
    </row>
    <row r="166" spans="1:7" ht="75.75" thickBot="1" x14ac:dyDescent="0.35">
      <c r="A166" s="22"/>
      <c r="B166" s="23" t="s">
        <v>304</v>
      </c>
      <c r="C166" s="24" t="s">
        <v>305</v>
      </c>
      <c r="D166" s="25"/>
      <c r="E166" s="25"/>
      <c r="F166" s="25"/>
      <c r="G166" s="56">
        <f>G167</f>
        <v>200</v>
      </c>
    </row>
    <row r="167" spans="1:7" ht="188.25" thickBot="1" x14ac:dyDescent="0.35">
      <c r="A167" s="5"/>
      <c r="B167" s="34" t="s">
        <v>306</v>
      </c>
      <c r="C167" s="35" t="s">
        <v>307</v>
      </c>
      <c r="D167" s="35">
        <v>300</v>
      </c>
      <c r="E167" s="35">
        <v>10</v>
      </c>
      <c r="F167" s="30" t="s">
        <v>47</v>
      </c>
      <c r="G167" s="43">
        <f>+'[1]Социальная политика'!CF45</f>
        <v>200</v>
      </c>
    </row>
    <row r="168" spans="1:7" ht="38.25" thickBot="1" x14ac:dyDescent="0.35">
      <c r="A168" s="17" t="s">
        <v>308</v>
      </c>
      <c r="B168" s="68" t="s">
        <v>309</v>
      </c>
      <c r="C168" s="17" t="s">
        <v>310</v>
      </c>
      <c r="D168" s="63"/>
      <c r="E168" s="64"/>
      <c r="F168" s="64"/>
      <c r="G168" s="65">
        <f>G169</f>
        <v>381.7</v>
      </c>
    </row>
    <row r="169" spans="1:7" ht="57" thickBot="1" x14ac:dyDescent="0.35">
      <c r="A169" s="22"/>
      <c r="B169" s="23" t="s">
        <v>311</v>
      </c>
      <c r="C169" s="24" t="s">
        <v>312</v>
      </c>
      <c r="D169" s="25"/>
      <c r="E169" s="25"/>
      <c r="F169" s="25"/>
      <c r="G169" s="56">
        <f>G170+G171</f>
        <v>381.7</v>
      </c>
    </row>
    <row r="170" spans="1:7" ht="132" thickBot="1" x14ac:dyDescent="0.35">
      <c r="A170" s="33"/>
      <c r="B170" s="34" t="s">
        <v>313</v>
      </c>
      <c r="C170" s="35" t="s">
        <v>314</v>
      </c>
      <c r="D170" s="35">
        <v>200</v>
      </c>
      <c r="E170" s="30" t="s">
        <v>27</v>
      </c>
      <c r="F170" s="30" t="s">
        <v>32</v>
      </c>
      <c r="G170" s="41">
        <f>+[1]УПРАВЛЕНИЕ!EP71+[1]УПРАВЛЕНИЕ!EP70</f>
        <v>281.7</v>
      </c>
    </row>
    <row r="171" spans="1:7" ht="132" thickBot="1" x14ac:dyDescent="0.35">
      <c r="A171" s="5"/>
      <c r="B171" s="34" t="s">
        <v>315</v>
      </c>
      <c r="C171" s="29" t="s">
        <v>316</v>
      </c>
      <c r="D171" s="29">
        <v>200</v>
      </c>
      <c r="E171" s="30" t="s">
        <v>28</v>
      </c>
      <c r="F171" s="30" t="s">
        <v>317</v>
      </c>
      <c r="G171" s="31">
        <f>+'[1]НАЦИОНАЛЬНАЯ ЭКОНОМИКА'!EP47</f>
        <v>100</v>
      </c>
    </row>
    <row r="172" spans="1:7" ht="75.75" thickBot="1" x14ac:dyDescent="0.35">
      <c r="A172" s="17" t="s">
        <v>318</v>
      </c>
      <c r="B172" s="68" t="s">
        <v>319</v>
      </c>
      <c r="C172" s="17" t="s">
        <v>320</v>
      </c>
      <c r="D172" s="63"/>
      <c r="E172" s="64"/>
      <c r="F172" s="64"/>
      <c r="G172" s="65">
        <f>G173+G177</f>
        <v>7296.6689346900002</v>
      </c>
    </row>
    <row r="173" spans="1:7" ht="57" thickBot="1" x14ac:dyDescent="0.35">
      <c r="A173" s="22"/>
      <c r="B173" s="23" t="s">
        <v>321</v>
      </c>
      <c r="C173" s="24" t="s">
        <v>322</v>
      </c>
      <c r="D173" s="25"/>
      <c r="E173" s="25"/>
      <c r="F173" s="25"/>
      <c r="G173" s="56">
        <f>G174+G175+G176</f>
        <v>4592.72604512</v>
      </c>
    </row>
    <row r="174" spans="1:7" ht="244.5" thickBot="1" x14ac:dyDescent="0.35">
      <c r="A174" s="5"/>
      <c r="B174" s="34" t="s">
        <v>323</v>
      </c>
      <c r="C174" s="35" t="s">
        <v>324</v>
      </c>
      <c r="D174" s="35">
        <v>100</v>
      </c>
      <c r="E174" s="30" t="s">
        <v>28</v>
      </c>
      <c r="F174" s="30" t="s">
        <v>19</v>
      </c>
      <c r="G174" s="41">
        <f>+'[1]НАЦИОНАЛЬНАЯ ЭКОНОМИКА'!D38+'[1]НАЦИОНАЛЬНАЯ ЭКОНОМИКА'!D39</f>
        <v>4177.3260451200003</v>
      </c>
    </row>
    <row r="175" spans="1:7" ht="207" thickBot="1" x14ac:dyDescent="0.35">
      <c r="A175" s="5"/>
      <c r="B175" s="34" t="s">
        <v>325</v>
      </c>
      <c r="C175" s="35" t="s">
        <v>324</v>
      </c>
      <c r="D175" s="35">
        <v>200</v>
      </c>
      <c r="E175" s="30" t="s">
        <v>28</v>
      </c>
      <c r="F175" s="30" t="s">
        <v>19</v>
      </c>
      <c r="G175" s="41">
        <f>+'[1]НАЦИОНАЛЬНАЯ ЭКОНОМИКА'!EP38-[1]программы!G174-[1]программы!G176+'[1]НАЦИОНАЛЬНАЯ ЭКОНОМИКА'!EP39</f>
        <v>415.39999999999964</v>
      </c>
    </row>
    <row r="176" spans="1:7" ht="188.25" thickBot="1" x14ac:dyDescent="0.35">
      <c r="A176" s="5"/>
      <c r="B176" s="34" t="s">
        <v>326</v>
      </c>
      <c r="C176" s="35" t="s">
        <v>324</v>
      </c>
      <c r="D176" s="35">
        <v>800</v>
      </c>
      <c r="E176" s="30" t="s">
        <v>28</v>
      </c>
      <c r="F176" s="30" t="s">
        <v>19</v>
      </c>
      <c r="G176" s="41">
        <f>+'[1]НАЦИОНАЛЬНАЯ ЭКОНОМИКА'!CQ38</f>
        <v>0</v>
      </c>
    </row>
    <row r="177" spans="1:7" ht="38.25" thickBot="1" x14ac:dyDescent="0.35">
      <c r="A177" s="22"/>
      <c r="B177" s="23" t="s">
        <v>327</v>
      </c>
      <c r="C177" s="24" t="s">
        <v>328</v>
      </c>
      <c r="D177" s="25"/>
      <c r="E177" s="25"/>
      <c r="F177" s="25"/>
      <c r="G177" s="56">
        <f>G178+G179+G180</f>
        <v>2703.9428895699998</v>
      </c>
    </row>
    <row r="178" spans="1:7" ht="188.25" thickBot="1" x14ac:dyDescent="0.35">
      <c r="A178" s="33"/>
      <c r="B178" s="34" t="s">
        <v>329</v>
      </c>
      <c r="C178" s="35" t="s">
        <v>330</v>
      </c>
      <c r="D178" s="35">
        <v>600</v>
      </c>
      <c r="E178" s="30" t="s">
        <v>27</v>
      </c>
      <c r="F178" s="30" t="s">
        <v>32</v>
      </c>
      <c r="G178" s="41">
        <f>+[1]УПРАВЛЕНИЕ!EP72</f>
        <v>707.89740000000006</v>
      </c>
    </row>
    <row r="179" spans="1:7" ht="207" thickBot="1" x14ac:dyDescent="0.35">
      <c r="A179" s="5"/>
      <c r="B179" s="34" t="s">
        <v>331</v>
      </c>
      <c r="C179" s="35" t="s">
        <v>330</v>
      </c>
      <c r="D179" s="35">
        <v>600</v>
      </c>
      <c r="E179" s="30" t="s">
        <v>28</v>
      </c>
      <c r="F179" s="30" t="s">
        <v>19</v>
      </c>
      <c r="G179" s="41">
        <f>+'[1]НАЦИОНАЛЬНАЯ ЭКОНОМИКА'!EP40</f>
        <v>1996.0454895699997</v>
      </c>
    </row>
    <row r="180" spans="1:7" ht="207" thickBot="1" x14ac:dyDescent="0.35">
      <c r="A180" s="5"/>
      <c r="B180" s="34" t="s">
        <v>331</v>
      </c>
      <c r="C180" s="35" t="s">
        <v>330</v>
      </c>
      <c r="D180" s="35">
        <v>200</v>
      </c>
      <c r="E180" s="30" t="s">
        <v>18</v>
      </c>
      <c r="F180" s="30" t="s">
        <v>19</v>
      </c>
      <c r="G180" s="41">
        <f>+[1]ОБРАЗОВАНИЕ!EP48</f>
        <v>0</v>
      </c>
    </row>
    <row r="181" spans="1:7" ht="38.25" thickBot="1" x14ac:dyDescent="0.35">
      <c r="A181" s="12" t="s">
        <v>332</v>
      </c>
      <c r="B181" s="67" t="s">
        <v>333</v>
      </c>
      <c r="C181" s="14" t="s">
        <v>334</v>
      </c>
      <c r="D181" s="14"/>
      <c r="E181" s="70"/>
      <c r="F181" s="70"/>
      <c r="G181" s="71">
        <f>+G182+G185+G188</f>
        <v>173.4</v>
      </c>
    </row>
    <row r="182" spans="1:7" ht="38.25" thickBot="1" x14ac:dyDescent="0.35">
      <c r="A182" s="17" t="s">
        <v>335</v>
      </c>
      <c r="B182" s="68" t="s">
        <v>336</v>
      </c>
      <c r="C182" s="19" t="s">
        <v>337</v>
      </c>
      <c r="D182" s="19"/>
      <c r="E182" s="32"/>
      <c r="F182" s="32"/>
      <c r="G182" s="72">
        <f>G183</f>
        <v>53.4</v>
      </c>
    </row>
    <row r="183" spans="1:7" ht="57" thickBot="1" x14ac:dyDescent="0.35">
      <c r="A183" s="22"/>
      <c r="B183" s="23" t="s">
        <v>390</v>
      </c>
      <c r="C183" s="24" t="s">
        <v>391</v>
      </c>
      <c r="D183" s="25"/>
      <c r="E183" s="25"/>
      <c r="F183" s="25"/>
      <c r="G183" s="56">
        <f>G184</f>
        <v>53.4</v>
      </c>
    </row>
    <row r="184" spans="1:7" ht="75.75" thickBot="1" x14ac:dyDescent="0.35">
      <c r="A184" s="5"/>
      <c r="B184" s="34" t="s">
        <v>270</v>
      </c>
      <c r="C184" s="52" t="s">
        <v>392</v>
      </c>
      <c r="D184" s="35">
        <v>500</v>
      </c>
      <c r="E184" s="42" t="s">
        <v>46</v>
      </c>
      <c r="F184" s="42" t="s">
        <v>47</v>
      </c>
      <c r="G184" s="53">
        <f>[1]Межбюдж.трансф.!BW37</f>
        <v>53.4</v>
      </c>
    </row>
    <row r="185" spans="1:7" ht="38.25" thickBot="1" x14ac:dyDescent="0.35">
      <c r="A185" s="17" t="s">
        <v>338</v>
      </c>
      <c r="B185" s="68" t="s">
        <v>339</v>
      </c>
      <c r="C185" s="19" t="s">
        <v>340</v>
      </c>
      <c r="D185" s="19"/>
      <c r="E185" s="32"/>
      <c r="F185" s="32"/>
      <c r="G185" s="72">
        <f>+G187</f>
        <v>120</v>
      </c>
    </row>
    <row r="186" spans="1:7" ht="38.25" thickBot="1" x14ac:dyDescent="0.35">
      <c r="A186" s="22"/>
      <c r="B186" s="23" t="s">
        <v>341</v>
      </c>
      <c r="C186" s="24" t="s">
        <v>342</v>
      </c>
      <c r="D186" s="25"/>
      <c r="E186" s="25"/>
      <c r="F186" s="25"/>
      <c r="G186" s="56">
        <f>G187</f>
        <v>120</v>
      </c>
    </row>
    <row r="187" spans="1:7" ht="94.5" thickBot="1" x14ac:dyDescent="0.35">
      <c r="A187" s="5"/>
      <c r="B187" s="34" t="s">
        <v>343</v>
      </c>
      <c r="C187" s="30" t="s">
        <v>344</v>
      </c>
      <c r="D187" s="30" t="s">
        <v>345</v>
      </c>
      <c r="E187" s="30" t="s">
        <v>28</v>
      </c>
      <c r="F187" s="29">
        <v>12</v>
      </c>
      <c r="G187" s="31">
        <f>+'[1]НАЦИОНАЛЬНАЯ ЭКОНОМИКА'!EP45</f>
        <v>120</v>
      </c>
    </row>
    <row r="188" spans="1:7" ht="38.25" thickBot="1" x14ac:dyDescent="0.35">
      <c r="A188" s="17" t="s">
        <v>346</v>
      </c>
      <c r="B188" s="68" t="s">
        <v>347</v>
      </c>
      <c r="C188" s="19" t="s">
        <v>348</v>
      </c>
      <c r="D188" s="19"/>
      <c r="E188" s="32"/>
      <c r="F188" s="32"/>
      <c r="G188" s="72"/>
    </row>
    <row r="189" spans="1:7" ht="75.75" thickBot="1" x14ac:dyDescent="0.35">
      <c r="A189" s="12" t="s">
        <v>349</v>
      </c>
      <c r="B189" s="67" t="s">
        <v>350</v>
      </c>
      <c r="C189" s="14" t="s">
        <v>351</v>
      </c>
      <c r="D189" s="14"/>
      <c r="E189" s="70"/>
      <c r="F189" s="70"/>
      <c r="G189" s="71">
        <f>+G190+G193+G196</f>
        <v>2764.9113010000001</v>
      </c>
    </row>
    <row r="190" spans="1:7" ht="38.25" thickBot="1" x14ac:dyDescent="0.35">
      <c r="A190" s="17" t="s">
        <v>352</v>
      </c>
      <c r="B190" s="68" t="s">
        <v>353</v>
      </c>
      <c r="C190" s="19" t="s">
        <v>354</v>
      </c>
      <c r="D190" s="19"/>
      <c r="E190" s="32"/>
      <c r="F190" s="32"/>
      <c r="G190" s="72">
        <f>G191</f>
        <v>347</v>
      </c>
    </row>
    <row r="191" spans="1:7" ht="38.25" thickBot="1" x14ac:dyDescent="0.35">
      <c r="A191" s="22"/>
      <c r="B191" s="23" t="s">
        <v>355</v>
      </c>
      <c r="C191" s="24" t="s">
        <v>356</v>
      </c>
      <c r="D191" s="25"/>
      <c r="E191" s="25"/>
      <c r="F191" s="25"/>
      <c r="G191" s="56">
        <f>G192</f>
        <v>347</v>
      </c>
    </row>
    <row r="192" spans="1:7" ht="113.25" thickBot="1" x14ac:dyDescent="0.35">
      <c r="A192" s="5"/>
      <c r="B192" s="28" t="s">
        <v>357</v>
      </c>
      <c r="C192" s="29" t="s">
        <v>358</v>
      </c>
      <c r="D192" s="29">
        <v>800</v>
      </c>
      <c r="E192" s="30" t="s">
        <v>47</v>
      </c>
      <c r="F192" s="30" t="s">
        <v>157</v>
      </c>
      <c r="G192" s="31">
        <f>+'[1]Национальная безопасность'!EP10</f>
        <v>347</v>
      </c>
    </row>
    <row r="193" spans="1:7" ht="19.5" thickBot="1" x14ac:dyDescent="0.35">
      <c r="A193" s="73" t="s">
        <v>359</v>
      </c>
      <c r="B193" s="68" t="s">
        <v>360</v>
      </c>
      <c r="C193" s="19" t="s">
        <v>361</v>
      </c>
      <c r="D193" s="19"/>
      <c r="E193" s="32"/>
      <c r="F193" s="32"/>
      <c r="G193" s="72">
        <f>G194</f>
        <v>0</v>
      </c>
    </row>
    <row r="194" spans="1:7" ht="38.25" thickBot="1" x14ac:dyDescent="0.35">
      <c r="A194" s="22"/>
      <c r="B194" s="23" t="s">
        <v>362</v>
      </c>
      <c r="C194" s="24" t="s">
        <v>363</v>
      </c>
      <c r="D194" s="25"/>
      <c r="E194" s="25"/>
      <c r="F194" s="25"/>
      <c r="G194" s="56">
        <f>G195</f>
        <v>0</v>
      </c>
    </row>
    <row r="195" spans="1:7" ht="113.25" thickBot="1" x14ac:dyDescent="0.35">
      <c r="A195" s="5"/>
      <c r="B195" s="28" t="s">
        <v>364</v>
      </c>
      <c r="C195" s="29" t="s">
        <v>365</v>
      </c>
      <c r="D195" s="29">
        <v>200</v>
      </c>
      <c r="E195" s="30" t="s">
        <v>47</v>
      </c>
      <c r="F195" s="30" t="s">
        <v>157</v>
      </c>
      <c r="G195" s="31">
        <f>+'[1]Национальная безопасность'!EP11</f>
        <v>0</v>
      </c>
    </row>
    <row r="196" spans="1:7" ht="57" thickBot="1" x14ac:dyDescent="0.35">
      <c r="A196" s="17" t="s">
        <v>366</v>
      </c>
      <c r="B196" s="68" t="s">
        <v>367</v>
      </c>
      <c r="C196" s="19" t="s">
        <v>368</v>
      </c>
      <c r="D196" s="19"/>
      <c r="E196" s="32"/>
      <c r="F196" s="32"/>
      <c r="G196" s="72">
        <f>G197</f>
        <v>2417.9113010000001</v>
      </c>
    </row>
    <row r="197" spans="1:7" ht="57" thickBot="1" x14ac:dyDescent="0.35">
      <c r="A197" s="22"/>
      <c r="B197" s="23" t="s">
        <v>369</v>
      </c>
      <c r="C197" s="74" t="s">
        <v>370</v>
      </c>
      <c r="D197" s="25"/>
      <c r="E197" s="25"/>
      <c r="F197" s="25"/>
      <c r="G197" s="56">
        <f>G198+G199+G200</f>
        <v>2417.9113010000001</v>
      </c>
    </row>
    <row r="198" spans="1:7" ht="188.25" thickBot="1" x14ac:dyDescent="0.35">
      <c r="A198" s="5"/>
      <c r="B198" s="28" t="s">
        <v>371</v>
      </c>
      <c r="C198" s="29" t="s">
        <v>372</v>
      </c>
      <c r="D198" s="29">
        <v>100</v>
      </c>
      <c r="E198" s="30" t="s">
        <v>47</v>
      </c>
      <c r="F198" s="30" t="s">
        <v>157</v>
      </c>
      <c r="G198" s="31">
        <f>+'[1]Национальная безопасность'!D9</f>
        <v>2323.9603010000001</v>
      </c>
    </row>
    <row r="199" spans="1:7" ht="150.75" thickBot="1" x14ac:dyDescent="0.35">
      <c r="A199" s="5"/>
      <c r="B199" s="28" t="s">
        <v>373</v>
      </c>
      <c r="C199" s="29" t="s">
        <v>372</v>
      </c>
      <c r="D199" s="29">
        <v>200</v>
      </c>
      <c r="E199" s="30" t="s">
        <v>47</v>
      </c>
      <c r="F199" s="30" t="s">
        <v>157</v>
      </c>
      <c r="G199" s="31">
        <f>+'[1]Национальная безопасность'!EP9-'[1]Национальная безопасность'!CR9-'[1]Национальная безопасность'!CT9-'[1]Национальная безопасность'!D9</f>
        <v>93.951000000000022</v>
      </c>
    </row>
    <row r="200" spans="1:7" ht="132" thickBot="1" x14ac:dyDescent="0.35">
      <c r="A200" s="5"/>
      <c r="B200" s="28" t="s">
        <v>374</v>
      </c>
      <c r="C200" s="29" t="s">
        <v>372</v>
      </c>
      <c r="D200" s="29">
        <v>800</v>
      </c>
      <c r="E200" s="30" t="s">
        <v>47</v>
      </c>
      <c r="F200" s="30" t="s">
        <v>157</v>
      </c>
      <c r="G200" s="31">
        <f>+'[1]Национальная безопасность'!CR9+'[1]Национальная безопасность'!CT9</f>
        <v>0</v>
      </c>
    </row>
    <row r="201" spans="1:7" ht="57" thickBot="1" x14ac:dyDescent="0.35">
      <c r="A201" s="12" t="s">
        <v>375</v>
      </c>
      <c r="B201" s="67" t="s">
        <v>376</v>
      </c>
      <c r="C201" s="14" t="s">
        <v>377</v>
      </c>
      <c r="D201" s="14"/>
      <c r="E201" s="70"/>
      <c r="F201" s="70"/>
      <c r="G201" s="71">
        <f>+G202+G203</f>
        <v>0</v>
      </c>
    </row>
    <row r="202" spans="1:7" ht="38.25" thickBot="1" x14ac:dyDescent="0.35">
      <c r="A202" s="17" t="s">
        <v>378</v>
      </c>
      <c r="B202" s="68" t="s">
        <v>379</v>
      </c>
      <c r="C202" s="19"/>
      <c r="D202" s="19"/>
      <c r="E202" s="32"/>
      <c r="F202" s="32"/>
      <c r="G202" s="72"/>
    </row>
    <row r="203" spans="1:7" ht="38.25" thickBot="1" x14ac:dyDescent="0.35">
      <c r="A203" s="17" t="s">
        <v>380</v>
      </c>
      <c r="B203" s="68" t="s">
        <v>381</v>
      </c>
      <c r="C203" s="19"/>
      <c r="D203" s="19"/>
      <c r="E203" s="32"/>
      <c r="F203" s="32"/>
      <c r="G203" s="72"/>
    </row>
    <row r="204" spans="1:7" ht="38.25" thickBot="1" x14ac:dyDescent="0.35">
      <c r="A204" s="12" t="s">
        <v>382</v>
      </c>
      <c r="B204" s="67" t="s">
        <v>383</v>
      </c>
      <c r="C204" s="14" t="s">
        <v>384</v>
      </c>
      <c r="D204" s="14"/>
      <c r="E204" s="70"/>
      <c r="F204" s="70"/>
      <c r="G204" s="71">
        <f>+G205+G206</f>
        <v>0</v>
      </c>
    </row>
    <row r="205" spans="1:7" ht="57" thickBot="1" x14ac:dyDescent="0.35">
      <c r="A205" s="17" t="s">
        <v>385</v>
      </c>
      <c r="B205" s="68" t="s">
        <v>386</v>
      </c>
      <c r="C205" s="19"/>
      <c r="D205" s="19"/>
      <c r="E205" s="32"/>
      <c r="F205" s="32"/>
      <c r="G205" s="72"/>
    </row>
    <row r="206" spans="1:7" ht="38.25" thickBot="1" x14ac:dyDescent="0.35">
      <c r="A206" s="17" t="s">
        <v>387</v>
      </c>
      <c r="B206" s="68" t="s">
        <v>388</v>
      </c>
      <c r="C206" s="19"/>
      <c r="D206" s="19"/>
      <c r="E206" s="32"/>
      <c r="F206" s="32"/>
      <c r="G206" s="72"/>
    </row>
  </sheetData>
  <mergeCells count="8">
    <mergeCell ref="D1:G3"/>
    <mergeCell ref="A4:G4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2015-12-29T11:14:38Z</dcterms:modified>
</cp:coreProperties>
</file>