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Лист1!$A$12:$J$267</definedName>
    <definedName name="_xlnm.Print_Area" localSheetId="0">Лист1!$A$1:$I$267</definedName>
  </definedNames>
  <calcPr calcId="125725"/>
</workbook>
</file>

<file path=xl/calcChain.xml><?xml version="1.0" encoding="utf-8"?>
<calcChain xmlns="http://schemas.openxmlformats.org/spreadsheetml/2006/main">
  <c r="H13" i="1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G17"/>
  <c r="J17"/>
  <c r="J18"/>
  <c r="G21"/>
  <c r="J21" s="1"/>
  <c r="G22"/>
  <c r="J22"/>
  <c r="G23"/>
  <c r="J23"/>
  <c r="G24"/>
  <c r="J24"/>
  <c r="G25"/>
  <c r="J25"/>
  <c r="G26"/>
  <c r="J26"/>
  <c r="G27"/>
  <c r="J27"/>
  <c r="G28"/>
  <c r="J28"/>
  <c r="J29"/>
  <c r="G31"/>
  <c r="J31" s="1"/>
  <c r="G34"/>
  <c r="J34"/>
  <c r="G35"/>
  <c r="J35"/>
  <c r="G36"/>
  <c r="J36"/>
  <c r="G37"/>
  <c r="J37"/>
  <c r="G39"/>
  <c r="J39"/>
  <c r="G40"/>
  <c r="J40"/>
  <c r="G42"/>
  <c r="J42"/>
  <c r="G43"/>
  <c r="J43"/>
  <c r="G44"/>
  <c r="J44" s="1"/>
  <c r="G45"/>
  <c r="J45" s="1"/>
  <c r="G46"/>
  <c r="J46" s="1"/>
  <c r="J47"/>
  <c r="G49"/>
  <c r="J49"/>
  <c r="G51"/>
  <c r="J51"/>
  <c r="J53"/>
  <c r="G55"/>
  <c r="J55" s="1"/>
  <c r="G59"/>
  <c r="J59" s="1"/>
  <c r="G60"/>
  <c r="J60" s="1"/>
  <c r="G62"/>
  <c r="J62" s="1"/>
  <c r="G63"/>
  <c r="J63" s="1"/>
  <c r="G64"/>
  <c r="J64" s="1"/>
  <c r="G65"/>
  <c r="J65" s="1"/>
  <c r="G66"/>
  <c r="J66" s="1"/>
  <c r="G67"/>
  <c r="J67" s="1"/>
  <c r="G68"/>
  <c r="J68" s="1"/>
  <c r="G69"/>
  <c r="J69" s="1"/>
  <c r="G72"/>
  <c r="J72" s="1"/>
  <c r="G73"/>
  <c r="J73" s="1"/>
  <c r="G74"/>
  <c r="J74" s="1"/>
  <c r="G75"/>
  <c r="J75" s="1"/>
  <c r="G76"/>
  <c r="J76" s="1"/>
  <c r="G77"/>
  <c r="J77" s="1"/>
  <c r="G78"/>
  <c r="J78" s="1"/>
  <c r="G79"/>
  <c r="J79" s="1"/>
  <c r="G81"/>
  <c r="J81" s="1"/>
  <c r="G82"/>
  <c r="J82" s="1"/>
  <c r="G83"/>
  <c r="J83" s="1"/>
  <c r="G84"/>
  <c r="J84" s="1"/>
  <c r="G85"/>
  <c r="J85" s="1"/>
  <c r="G86"/>
  <c r="J86" s="1"/>
  <c r="G87"/>
  <c r="J87" s="1"/>
  <c r="G88"/>
  <c r="J88" s="1"/>
  <c r="G89"/>
  <c r="J89" s="1"/>
  <c r="G90"/>
  <c r="J90" s="1"/>
  <c r="G91"/>
  <c r="J91" s="1"/>
  <c r="G92"/>
  <c r="J92" s="1"/>
  <c r="G93"/>
  <c r="J93" s="1"/>
  <c r="G94"/>
  <c r="J94" s="1"/>
  <c r="G95"/>
  <c r="J95" s="1"/>
  <c r="G96"/>
  <c r="J96" s="1"/>
  <c r="G97"/>
  <c r="J97" s="1"/>
  <c r="J98"/>
  <c r="J99"/>
  <c r="J100"/>
  <c r="J101"/>
  <c r="G104"/>
  <c r="J104" s="1"/>
  <c r="G105"/>
  <c r="J105" s="1"/>
  <c r="G106"/>
  <c r="J106" s="1"/>
  <c r="G107"/>
  <c r="J107" s="1"/>
  <c r="G108"/>
  <c r="J108" s="1"/>
  <c r="G110"/>
  <c r="J110" s="1"/>
  <c r="J113"/>
  <c r="J114"/>
  <c r="J115"/>
  <c r="G117"/>
  <c r="J117"/>
  <c r="G118"/>
  <c r="J118"/>
  <c r="G119"/>
  <c r="J119"/>
  <c r="G122"/>
  <c r="J122"/>
  <c r="G123"/>
  <c r="J123"/>
  <c r="G124"/>
  <c r="J124"/>
  <c r="G126"/>
  <c r="J126"/>
  <c r="G127"/>
  <c r="J127"/>
  <c r="G128"/>
  <c r="J128"/>
  <c r="G131"/>
  <c r="J131"/>
  <c r="G133"/>
  <c r="J133"/>
  <c r="J134"/>
  <c r="G138"/>
  <c r="J138" s="1"/>
  <c r="J139"/>
  <c r="J141"/>
  <c r="J142"/>
  <c r="J144"/>
  <c r="J145"/>
  <c r="J147"/>
  <c r="J148"/>
  <c r="J150"/>
  <c r="J151"/>
  <c r="G153"/>
  <c r="J153"/>
  <c r="G154"/>
  <c r="J154"/>
  <c r="J155"/>
  <c r="G159"/>
  <c r="J159" s="1"/>
  <c r="G161"/>
  <c r="J161" s="1"/>
  <c r="G162"/>
  <c r="J162" s="1"/>
  <c r="G163"/>
  <c r="J163" s="1"/>
  <c r="J164"/>
  <c r="G166"/>
  <c r="J166"/>
  <c r="G169"/>
  <c r="J169"/>
  <c r="G170"/>
  <c r="J170"/>
  <c r="G173"/>
  <c r="J173"/>
  <c r="G174"/>
  <c r="J174"/>
  <c r="G175"/>
  <c r="J175"/>
  <c r="J178"/>
  <c r="G180"/>
  <c r="J180" s="1"/>
  <c r="J181"/>
  <c r="G184"/>
  <c r="J184"/>
  <c r="G186"/>
  <c r="J186"/>
  <c r="J187"/>
  <c r="J189"/>
  <c r="J190"/>
  <c r="G193"/>
  <c r="J193" s="1"/>
  <c r="G194"/>
  <c r="J194" s="1"/>
  <c r="J195"/>
  <c r="G198"/>
  <c r="J198"/>
  <c r="G199"/>
  <c r="J199"/>
  <c r="G200"/>
  <c r="J200"/>
  <c r="G201"/>
  <c r="J201"/>
  <c r="G203"/>
  <c r="J203"/>
  <c r="G205"/>
  <c r="J205"/>
  <c r="G206"/>
  <c r="J206"/>
  <c r="J209"/>
  <c r="G211"/>
  <c r="J211" s="1"/>
  <c r="J213"/>
  <c r="J214"/>
  <c r="J215"/>
  <c r="G217"/>
  <c r="J217"/>
  <c r="G220"/>
  <c r="J220"/>
  <c r="G222"/>
  <c r="J222"/>
  <c r="G224"/>
  <c r="J224"/>
  <c r="G225"/>
  <c r="J225"/>
  <c r="G226"/>
  <c r="J226"/>
  <c r="J227"/>
  <c r="J229"/>
  <c r="J230"/>
  <c r="J231"/>
  <c r="J232"/>
  <c r="J233"/>
  <c r="J234"/>
  <c r="J235"/>
  <c r="J236"/>
  <c r="G240"/>
  <c r="J240" s="1"/>
  <c r="G242"/>
  <c r="J242" s="1"/>
  <c r="G243"/>
  <c r="J243" s="1"/>
  <c r="J245"/>
  <c r="G246"/>
  <c r="J246"/>
  <c r="J247"/>
  <c r="G249"/>
  <c r="J249" s="1"/>
  <c r="J251"/>
  <c r="J252"/>
  <c r="J253"/>
  <c r="J255"/>
  <c r="G257"/>
  <c r="J257" s="1"/>
  <c r="G259"/>
  <c r="J259" s="1"/>
  <c r="G260"/>
  <c r="J260" s="1"/>
  <c r="J261"/>
  <c r="J262"/>
  <c r="G264"/>
  <c r="J264" s="1"/>
  <c r="G265"/>
  <c r="J265" s="1"/>
  <c r="G266"/>
  <c r="J266" s="1"/>
  <c r="G267"/>
  <c r="J267" s="1"/>
  <c r="G263"/>
  <c r="J263" s="1"/>
  <c r="G258"/>
  <c r="J258" s="1"/>
  <c r="G256"/>
  <c r="J256" s="1"/>
  <c r="G250"/>
  <c r="J250" s="1"/>
  <c r="G248"/>
  <c r="J248" s="1"/>
  <c r="G244"/>
  <c r="J244" s="1"/>
  <c r="G241"/>
  <c r="J241" s="1"/>
  <c r="G239"/>
  <c r="G228"/>
  <c r="J228"/>
  <c r="G223"/>
  <c r="J223"/>
  <c r="G221"/>
  <c r="J221"/>
  <c r="G219"/>
  <c r="J219"/>
  <c r="G218"/>
  <c r="J218"/>
  <c r="G216"/>
  <c r="J216"/>
  <c r="G210"/>
  <c r="G204"/>
  <c r="J204" s="1"/>
  <c r="G202"/>
  <c r="J202" s="1"/>
  <c r="G197"/>
  <c r="G192"/>
  <c r="J192"/>
  <c r="G191"/>
  <c r="J191"/>
  <c r="G188"/>
  <c r="J188"/>
  <c r="G185"/>
  <c r="J185"/>
  <c r="G183"/>
  <c r="J183"/>
  <c r="G179"/>
  <c r="G172"/>
  <c r="G168"/>
  <c r="G165"/>
  <c r="J165" s="1"/>
  <c r="G160"/>
  <c r="J160" s="1"/>
  <c r="G158"/>
  <c r="J158" s="1"/>
  <c r="G152"/>
  <c r="G149" s="1"/>
  <c r="J149" s="1"/>
  <c r="G146"/>
  <c r="G140"/>
  <c r="J140" s="1"/>
  <c r="G137"/>
  <c r="J137" s="1"/>
  <c r="G132"/>
  <c r="J132" s="1"/>
  <c r="G130"/>
  <c r="J130" s="1"/>
  <c r="G125"/>
  <c r="J125" s="1"/>
  <c r="G121"/>
  <c r="G116"/>
  <c r="J116"/>
  <c r="G112"/>
  <c r="J112"/>
  <c r="G109"/>
  <c r="J109"/>
  <c r="G103"/>
  <c r="G80"/>
  <c r="J80" s="1"/>
  <c r="G71"/>
  <c r="J71" s="1"/>
  <c r="G61"/>
  <c r="J61" s="1"/>
  <c r="G58"/>
  <c r="G54"/>
  <c r="J54"/>
  <c r="G52"/>
  <c r="J52"/>
  <c r="G50"/>
  <c r="J50"/>
  <c r="G48"/>
  <c r="J48"/>
  <c r="G41"/>
  <c r="J41"/>
  <c r="G38"/>
  <c r="J38"/>
  <c r="G33"/>
  <c r="J33"/>
  <c r="G30"/>
  <c r="J30"/>
  <c r="G20"/>
  <c r="G16"/>
  <c r="J16" s="1"/>
  <c r="G15"/>
  <c r="J15" s="1"/>
  <c r="G19"/>
  <c r="J19" s="1"/>
  <c r="J20"/>
  <c r="G167"/>
  <c r="J167" s="1"/>
  <c r="J168"/>
  <c r="G196"/>
  <c r="J196"/>
  <c r="J197"/>
  <c r="G208"/>
  <c r="J210"/>
  <c r="G238"/>
  <c r="G237" s="1"/>
  <c r="J237" s="1"/>
  <c r="J239"/>
  <c r="G57"/>
  <c r="J57" s="1"/>
  <c r="J58"/>
  <c r="G102"/>
  <c r="J102"/>
  <c r="J103"/>
  <c r="G120"/>
  <c r="J120" s="1"/>
  <c r="J121"/>
  <c r="G136"/>
  <c r="J136"/>
  <c r="G143"/>
  <c r="J146"/>
  <c r="G171"/>
  <c r="J171"/>
  <c r="J172"/>
  <c r="G177"/>
  <c r="J177" s="1"/>
  <c r="J179"/>
  <c r="G212"/>
  <c r="J212"/>
  <c r="G111"/>
  <c r="J111"/>
  <c r="G129"/>
  <c r="J129"/>
  <c r="G157"/>
  <c r="G182"/>
  <c r="J182" s="1"/>
  <c r="G254"/>
  <c r="J254" s="1"/>
  <c r="G32"/>
  <c r="J32" s="1"/>
  <c r="G70"/>
  <c r="G14"/>
  <c r="G156"/>
  <c r="J156" s="1"/>
  <c r="J157"/>
  <c r="G207"/>
  <c r="J207" s="1"/>
  <c r="J208"/>
  <c r="J70"/>
  <c r="G176"/>
  <c r="J176" s="1"/>
  <c r="G135"/>
  <c r="J135" s="1"/>
  <c r="J143"/>
  <c r="J14" l="1"/>
  <c r="G56"/>
  <c r="J56" s="1"/>
  <c r="J238"/>
  <c r="J152"/>
  <c r="G13" l="1"/>
  <c r="J13" s="1"/>
</calcChain>
</file>

<file path=xl/sharedStrings.xml><?xml version="1.0" encoding="utf-8"?>
<sst xmlns="http://schemas.openxmlformats.org/spreadsheetml/2006/main" count="797" uniqueCount="509">
  <si>
    <t>Основное мероприятие «Развитие сети дошкольных образовательных учреждений»</t>
  </si>
  <si>
    <t>02 2 03 00000</t>
  </si>
  <si>
    <t>Основное мероприятие «Модернизация общего образования»</t>
  </si>
  <si>
    <t>02 2 04 00000</t>
  </si>
  <si>
    <t>Основное мероприятие «Модернизация дошкольного образования»</t>
  </si>
  <si>
    <t>02 2 05 00000</t>
  </si>
  <si>
    <t>Основное мероприятие «Строительство и реконструкция объектов учреждений общего и дошкольного образования»</t>
  </si>
  <si>
    <t>02 2 06 0000</t>
  </si>
  <si>
    <t>2.3.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</si>
  <si>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</si>
  <si>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</si>
  <si>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</si>
  <si>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</si>
  <si>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</si>
  <si>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</si>
  <si>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</si>
  <si>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</si>
  <si>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</si>
  <si>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</si>
  <si>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</si>
  <si>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</si>
  <si>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</si>
  <si>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02 3 02 80120</t>
  </si>
  <si>
    <t>09</t>
  </si>
  <si>
    <t>2.4.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</si>
  <si>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</si>
  <si>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</si>
  <si>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</si>
  <si>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</si>
  <si>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</si>
  <si>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</si>
  <si>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</si>
  <si>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</si>
  <si>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Основное мероприятие «Построение аппаратно-программного комплекса "Безопасный город" на территории Хохольского района»</t>
  </si>
  <si>
    <t>08 0 04 00000</t>
  </si>
  <si>
    <t>9.</t>
  </si>
  <si>
    <t>Муниципальная программа "Обеспечение общественного порядка и противодействие преступности в Хохольском муниципальном районе на 2019-2024 гг."</t>
  </si>
  <si>
    <t>09 0 00 00000</t>
  </si>
  <si>
    <t>Основное мероприятие «Профилактика преступности и правонарушений среди несовершеннолетних и молодежи»</t>
  </si>
  <si>
    <t>09 0 01 00000</t>
  </si>
  <si>
    <t>Основное мероприятие «Противодействие терроризму и экстремизму»</t>
  </si>
  <si>
    <t>09 0 02 00000</t>
  </si>
  <si>
    <t>Основное мероприятие «Противодействие коррупции»</t>
  </si>
  <si>
    <t>09 0 03 00000</t>
  </si>
  <si>
    <t>Основное мероприятие «Агитационные меры по профилактике распространения и злоупотребления наркомании»</t>
  </si>
  <si>
    <t>09 0 04 00000</t>
  </si>
  <si>
    <t>Основное мероприятие «Профилактика нарушений»</t>
  </si>
  <si>
    <t>09 0 05 00000</t>
  </si>
  <si>
    <t>Основное мероприятие «Профилактика нарушений, связанных с незаконным оборотом наркотиков»</t>
  </si>
  <si>
    <t>09 0 06 00000</t>
  </si>
  <si>
    <t>Основное мероприятие «Прфилактика наркомании среди детей и подростков»</t>
  </si>
  <si>
    <t>09 0 07 00000</t>
  </si>
  <si>
    <t>Основное мероприятие «Профилактика нарушений на административных участках»</t>
  </si>
  <si>
    <t>09 0 08 00000</t>
  </si>
  <si>
    <t>10.</t>
  </si>
  <si>
    <t>Муниципальная программа "Создание условий для развития транспортной системы и дорожного хозяйства"</t>
  </si>
  <si>
    <t>10 0 00 00000</t>
  </si>
  <si>
    <t>10.1.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</si>
  <si>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</si>
  <si>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</si>
  <si>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</si>
  <si>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</si>
  <si>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</si>
  <si>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</si>
  <si>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</si>
  <si>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</si>
  <si>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</si>
  <si>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</si>
  <si>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</si>
  <si>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</si>
  <si>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</si>
  <si>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</si>
  <si>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</si>
  <si>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10 1 03 80600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</si>
  <si>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</si>
  <si>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"Приобретение автотранспорта для нужд района"</t>
  </si>
  <si>
    <t>10 1 04 00000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</si>
  <si>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</si>
  <si>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</si>
  <si>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</si>
  <si>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07 2 04 80170</t>
  </si>
  <si>
    <t>08</t>
  </si>
  <si>
    <t>10.2.</t>
  </si>
  <si>
    <t>Распределение бюджетных ассигнований по целевым статьям (муниципальным программам Хохольского муниципального района), группам видов расходов, разделам, подразделам классификации расходов районного бюджета на 2020 год и на плановый период 2021 и 2022 годов</t>
  </si>
  <si>
    <t>(тыс.рублей)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</si>
  <si>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</si>
  <si>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</si>
  <si>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</si>
  <si>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</si>
  <si>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</si>
  <si>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</si>
  <si>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</si>
  <si>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2020 год</t>
  </si>
  <si>
    <t>2021 год</t>
  </si>
  <si>
    <t>2022 год</t>
  </si>
  <si>
    <t>ВСЕГО</t>
  </si>
  <si>
    <t>Муниципальная программа "Муниципальное управление на 2019-2024 гг."</t>
  </si>
  <si>
    <t>01 0 00 00000</t>
  </si>
  <si>
    <t>1.1.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</si>
  <si>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</si>
  <si>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</si>
  <si>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</si>
  <si>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</si>
  <si>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</si>
  <si>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01 1 01 80540</t>
  </si>
  <si>
    <t>07</t>
  </si>
  <si>
    <t>05</t>
  </si>
  <si>
    <t>Основное мероприятие «Организационно-правовое обеспечение деятельности администрации района»</t>
  </si>
  <si>
    <t>01 1 02 00000</t>
  </si>
  <si>
    <t>1.2.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</si>
  <si>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</si>
  <si>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</si>
  <si>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</si>
  <si>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</si>
  <si>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</si>
  <si>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01 2 01 80010</t>
  </si>
  <si>
    <t>01</t>
  </si>
  <si>
    <t>04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</si>
  <si>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</si>
  <si>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</si>
  <si>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</si>
  <si>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13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</si>
  <si>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</si>
  <si>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</si>
  <si>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</si>
  <si>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</si>
  <si>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</si>
  <si>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</si>
  <si>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</si>
  <si>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Основное мероприятие «Обеспечение сохранности и ремонт военно-мемориальных объектов муниципальных образований»</t>
  </si>
  <si>
    <t>01 2 02 00000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</si>
  <si>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</si>
  <si>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</si>
  <si>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</si>
  <si>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01 2 03 80650</t>
  </si>
  <si>
    <t>14</t>
  </si>
  <si>
    <t>03</t>
  </si>
  <si>
    <t>1.3.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</si>
  <si>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</si>
  <si>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</si>
  <si>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</si>
  <si>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</si>
  <si>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</si>
  <si>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</si>
  <si>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</si>
  <si>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</si>
  <si>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02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</si>
  <si>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</si>
  <si>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</si>
  <si>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01 3 02 80010</t>
  </si>
  <si>
    <t>100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</si>
  <si>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</si>
  <si>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</si>
  <si>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</si>
  <si>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01 3 03 80030</t>
  </si>
  <si>
    <t>11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</si>
  <si>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</si>
  <si>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</si>
  <si>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</si>
  <si>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</si>
  <si>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</si>
  <si>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01 3 03 80540</t>
  </si>
  <si>
    <t>200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</si>
  <si>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</si>
  <si>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01 3 03 80160</t>
  </si>
  <si>
    <t>Основное мероприятие «Поддержка некоммерческих общественных организаций и ТОСов»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</si>
  <si>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</si>
  <si>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</si>
  <si>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01 3 04 80170</t>
  </si>
  <si>
    <t>06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</si>
  <si>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</si>
  <si>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</si>
  <si>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 на 2019-2024 гг."  (Закупка товаров, работ и услуг для государственных (муниципальных) нужд)</t>
  </si>
  <si>
    <t>01 3 05 80400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</si>
  <si>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</si>
  <si>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</si>
  <si>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в рамках подпрограммы "Обеспечение реализации муниципальной программы" программы "Муниципальное управление на 2019-2024 гг."  (Закупка товаров, работ и услуг для государственных (муниципальных) нужд)</t>
  </si>
  <si>
    <t>01 3 0 6 51200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</si>
  <si>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</si>
  <si>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</si>
  <si>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</si>
  <si>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</si>
  <si>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2.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</si>
  <si>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</si>
  <si>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02 0 00 00000</t>
  </si>
  <si>
    <t>2.1.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</si>
  <si>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</si>
  <si>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</si>
  <si>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</si>
  <si>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</si>
  <si>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</si>
  <si>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</si>
  <si>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</si>
  <si>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</si>
  <si>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</si>
  <si>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</si>
  <si>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</si>
  <si>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</si>
  <si>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</si>
  <si>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</si>
  <si>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</si>
  <si>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</si>
  <si>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</si>
  <si>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</si>
  <si>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02 1 02 78190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</si>
  <si>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</si>
  <si>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02 1 02 78540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</si>
  <si>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</si>
  <si>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</si>
  <si>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</si>
  <si>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02 1 02 78220</t>
  </si>
  <si>
    <t>2.2.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</si>
  <si>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</si>
  <si>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</si>
  <si>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</si>
  <si>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>02 2 01 00000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</si>
  <si>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</si>
  <si>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</si>
  <si>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</si>
  <si>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</si>
  <si>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</si>
  <si>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</si>
  <si>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</si>
  <si>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</si>
  <si>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</si>
  <si>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</si>
  <si>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Основное мероприятие «Развитие общего образования»</t>
  </si>
  <si>
    <t>02 2 02 00000</t>
  </si>
  <si>
    <t>02 2 02 80590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</si>
  <si>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</si>
  <si>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</si>
  <si>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</si>
  <si>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</si>
  <si>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</si>
  <si>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</si>
  <si>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</si>
  <si>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</si>
  <si>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</si>
  <si>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02 2 02 78150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</si>
  <si>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</si>
  <si>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02 2 02 78130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</si>
  <si>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</si>
  <si>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</si>
  <si>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</si>
  <si>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</si>
  <si>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E1 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</si>
  <si>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</si>
  <si>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E4 52100</t>
  </si>
  <si>
    <t>Подпрограмма "Повышение безопасности дорожного движения на территории Хохольского муниципального района"</t>
  </si>
  <si>
    <t>10 2 00 00000</t>
  </si>
  <si>
    <t>Основное мероприятие "Установка искусственного освещения на участках повышенной опасности"</t>
  </si>
  <si>
    <t>10 2 01 00000</t>
  </si>
  <si>
    <t>Основное мероприятие "Установка светофорных объектов"</t>
  </si>
  <si>
    <t>10 2 02 00000</t>
  </si>
  <si>
    <t>Основное мероприятие "Обустройство и ремонт пешеходных дорожек"</t>
  </si>
  <si>
    <t>10 2 03 00000</t>
  </si>
  <si>
    <t>11.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</si>
  <si>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</si>
  <si>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</si>
  <si>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</si>
  <si>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11 0 01 00000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</si>
  <si>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</si>
  <si>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11 0 02 00000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</si>
  <si>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</si>
  <si>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11 0 02 80240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</si>
  <si>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</si>
  <si>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</si>
  <si>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</si>
  <si>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L5190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</si>
  <si>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</si>
  <si>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</si>
  <si>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</si>
  <si>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«Развитие туризма и туристической инфраструктуры Хохольского муниципального района»</t>
  </si>
  <si>
    <t>11 0 04 00000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</si>
  <si>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</si>
  <si>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</si>
  <si>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</si>
  <si>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</si>
  <si>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</si>
  <si>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</si>
  <si>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</si>
  <si>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</si>
  <si>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</si>
  <si>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</si>
  <si>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</si>
  <si>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</si>
  <si>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4 02 S8320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</si>
  <si>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</si>
  <si>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4 02 S8410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</si>
  <si>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годы"" (Софинансирование) (Закупка товаров, работ и услуг для государственных (муниципальных) нужд)</t>
  </si>
  <si>
    <t>2.5.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</si>
  <si>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</si>
  <si>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</si>
  <si>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</si>
  <si>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</si>
  <si>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</si>
  <si>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</si>
  <si>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</si>
  <si>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</si>
  <si>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</si>
  <si>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</si>
  <si>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</si>
  <si>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</si>
  <si>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</si>
  <si>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</si>
  <si>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2.6.</t>
  </si>
  <si>
    <t>Подпрограмма «Развитие физической культуры и спорта»</t>
  </si>
  <si>
    <t>02 6 00 00000</t>
  </si>
  <si>
    <t>Основное мероприятие «Мероприятия в области физической культуры и спорта»</t>
  </si>
  <si>
    <t>02 6 01 00000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</si>
  <si>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</si>
  <si>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</si>
  <si>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Основное мероприятие «Развитие и обеспечение деятельности учреждений физической культуры и спорта»</t>
  </si>
  <si>
    <t>02 6 02 00000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</si>
  <si>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</si>
  <si>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</si>
  <si>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02 6 03 00000</t>
  </si>
  <si>
    <t>3.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</si>
  <si>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</si>
  <si>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</si>
  <si>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3.1.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</si>
  <si>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</si>
  <si>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</si>
  <si>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</si>
  <si>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</si>
  <si>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</si>
  <si>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L4970</t>
  </si>
  <si>
    <t>Основное мероприятие «Обеспечение земельных участков, предназначенных для предоставления семьям, имеющих трех и более детей, инженерной инфраструктурой»</t>
  </si>
  <si>
    <t>03 1 02 00000</t>
  </si>
  <si>
    <t>3.2.</t>
  </si>
  <si>
    <t>Подпрограмма "Развитие градостроительной деятельности"</t>
  </si>
  <si>
    <t>03 2 00 00000</t>
  </si>
  <si>
    <t>Основное мероприятие «Градостроительное проектирование»</t>
  </si>
  <si>
    <t>03 2 01 00000</t>
  </si>
  <si>
    <t>Основное мероприятие «Регулирование вопросов административно-территориального устройства»</t>
  </si>
  <si>
    <t>03 2 02 00000</t>
  </si>
  <si>
    <t>3.3.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</si>
  <si>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</si>
  <si>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</si>
  <si>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«Реформирование и модернизация системы теплоснабжения»</t>
  </si>
  <si>
    <t>03 3 01 00000</t>
  </si>
  <si>
    <t>Основное мероприятие «Приобретение коммунальной техники»</t>
  </si>
  <si>
    <t>03 3 02 00000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</si>
  <si>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</si>
  <si>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</si>
  <si>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</si>
  <si>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03 3 G5 52430</t>
  </si>
  <si>
    <t>Основное мероприятие «Проведение капитального ремонта общего имущества в многоквартирных домах»</t>
  </si>
  <si>
    <t>03 3 04 00000</t>
  </si>
  <si>
    <t>4.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</si>
  <si>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</si>
  <si>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04 0 00 00000</t>
  </si>
  <si>
    <t>Основное мероприятие «Энергосбережение и повышение энергетической эффективности в муниципальных учреждениях и иных организациях и предприятий с участием муниципального бюджета Хохольского муниципального района»</t>
  </si>
  <si>
    <t>04 0 01 00000</t>
  </si>
  <si>
    <t>Основное мероприятие «Энергосбережение и повышение энергетической эффективности в коммунальной инфраструктуре»</t>
  </si>
  <si>
    <t>04 0 02 00000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</si>
  <si>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</si>
  <si>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</si>
  <si>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</si>
  <si>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04 0 03 78140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</si>
  <si>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</si>
  <si>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04 0 03 78670</t>
  </si>
  <si>
    <t>Основное мероприятие «Энергосбережение и повышение энергетической эффективности в жилищном фонде»</t>
  </si>
  <si>
    <t>04 0 04 00000</t>
  </si>
  <si>
    <t>5.</t>
  </si>
  <si>
    <t>Муниципальная программа "Управление муниципальными финансами" на 2019-2024 годы.</t>
  </si>
  <si>
    <t>05 0 00 00000</t>
  </si>
  <si>
    <t>5.1.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</si>
  <si>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</si>
  <si>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</si>
  <si>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</si>
  <si>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</si>
  <si>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</si>
  <si>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05 1 02 80250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</si>
  <si>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</si>
  <si>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</si>
  <si>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</si>
  <si>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S8041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</si>
  <si>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</si>
  <si>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05 1 03 78050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</si>
  <si>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 на 2019-2024 годы" (Межбюджетные трансферты)</t>
  </si>
  <si>
    <t>05 1 03 S8043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</si>
  <si>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</si>
  <si>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</si>
  <si>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</si>
  <si>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</si>
  <si>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</si>
  <si>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05 1 04 80190</t>
  </si>
  <si>
    <t>5.2.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</si>
  <si>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</si>
  <si>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</si>
  <si>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</si>
  <si>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</si>
  <si>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</si>
  <si>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05 2 01 80130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</si>
  <si>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</si>
  <si>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05 2 01 80410</t>
  </si>
  <si>
    <t>5.3.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</si>
  <si>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</si>
  <si>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</si>
  <si>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</si>
  <si>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</si>
  <si>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</si>
  <si>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</si>
  <si>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</si>
  <si>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</si>
  <si>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6.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</si>
  <si>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</si>
  <si>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06 0 00 00000</t>
  </si>
  <si>
    <t>6.1.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</si>
  <si>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</si>
  <si>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</si>
  <si>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растениеводства"</t>
  </si>
  <si>
    <t>06 1 01 00000</t>
  </si>
  <si>
    <t>Основное мероприятие "Развитие подотрасли животноводство"</t>
  </si>
  <si>
    <t>06 1 02 00000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</si>
  <si>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(Закупка товаров, работ и услуг для государственных (муниципальных) нужд)</t>
  </si>
  <si>
    <t>06 1 02 78540</t>
  </si>
  <si>
    <t>Основное мероприятие "Поддержка малых форм хозяйствования"</t>
  </si>
  <si>
    <t>06 1 03 00000</t>
  </si>
  <si>
    <t>6.2.</t>
  </si>
  <si>
    <t>Подпрограмма "Комплексное развитие сельских территорий Хохольского муниципального района "</t>
  </si>
  <si>
    <t>06 2 00 00000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</si>
  <si>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</si>
  <si>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</si>
  <si>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Реализация мероприятий по устойчивому развитию сельских территорий в рамках подпрограммы "Комплексное развитие сельских территорий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</si>
  <si>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 2 01 L5670</t>
  </si>
  <si>
    <t>Основное мероприятие «Создание и развитие инфраструктуры на сельских территориях»</t>
  </si>
  <si>
    <t>06 2 02 00000</t>
  </si>
  <si>
    <t>Расходы на мероприятия по благоустройству сельских территорий 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</si>
  <si>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06 2 04 00000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</si>
  <si>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</si>
  <si>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</si>
  <si>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Основное мероприятие "Благоустройство территорий сельских поселений Хохольского муниципального района"</t>
  </si>
  <si>
    <t>Расходы на мероприятия по благоустройству сельских территорий 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</si>
  <si>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6.3.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</si>
  <si>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</si>
  <si>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</si>
  <si>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</si>
  <si>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</si>
  <si>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</si>
  <si>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06 3 01 80040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</si>
  <si>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</si>
  <si>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06 3 01 80070</t>
  </si>
  <si>
    <t>12</t>
  </si>
  <si>
    <t>Основное мероприятие «Прведение экологических мероприятий на территории Хохольского муниципального района»</t>
  </si>
  <si>
    <t>06 3 02 00000</t>
  </si>
  <si>
    <t>6.4.</t>
  </si>
  <si>
    <t>06 4 00 00000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</si>
  <si>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</si>
  <si>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</si>
  <si>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</si>
  <si>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</si>
  <si>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</si>
  <si>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</si>
  <si>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</si>
  <si>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06 4 01 80590</t>
  </si>
  <si>
    <t>Основное мероприятие «Финансовое обеспечение деятельности МБУ "Центр поддержки АПК»</t>
  </si>
  <si>
    <t>06 4 02 00000</t>
  </si>
  <si>
    <t>06 4 02 80590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</si>
  <si>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</si>
  <si>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</si>
  <si>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</si>
  <si>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</si>
  <si>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</si>
  <si>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7.</t>
  </si>
  <si>
    <t>Муниципальная программа  "Экономическое развитие Хохольского муниципального района" на 2019-2024 годы</t>
  </si>
  <si>
    <t>07 0 00 00000</t>
  </si>
  <si>
    <t>7.1.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</si>
  <si>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</si>
  <si>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</si>
  <si>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"Создание благоприятного инвестиционного климата"</t>
  </si>
  <si>
    <t>07 1 01 00000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</si>
  <si>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</si>
  <si>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</si>
  <si>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</si>
  <si>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</si>
  <si>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7.2.</t>
  </si>
  <si>
    <t>Подпрограмма "Развитие и поддержка предпринимательской инициативы"</t>
  </si>
  <si>
    <t>07 2 00 00000</t>
  </si>
  <si>
    <t>Основное мероприятие «Расширение доступа субъектов малого и среднего предпринимательства к финансовым ресурсам»</t>
  </si>
  <si>
    <t>07 2 01 00000</t>
  </si>
  <si>
    <t>Основное мероприятие «Организация консультационнойи информационнометодической поддержки субъектов малого и среднего предпринимательства»</t>
  </si>
  <si>
    <t>07 2 02 00000</t>
  </si>
  <si>
    <t>Основное мероприятие «Развитие инфраструктуры поддержки субъектов малого и среднего предпринимательства»</t>
  </si>
  <si>
    <t>07 2 03 00000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</si>
  <si>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</si>
  <si>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</si>
  <si>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бюджетные ассигнования)</t>
  </si>
  <si>
    <t>07 2 04 80230</t>
  </si>
  <si>
    <t>800</t>
  </si>
  <si>
    <t>8.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</si>
  <si>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</si>
  <si>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</si>
  <si>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</si>
  <si>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</si>
  <si>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</si>
  <si>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</si>
  <si>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</si>
  <si>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</si>
  <si>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</si>
  <si>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</si>
  <si>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</si>
  <si>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</si>
  <si>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</si>
  <si>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</si>
  <si>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</si>
  <si>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</si>
  <si>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Приложение 11
к решению Совета народных депутатов
Хохольского муниципального района
от 27.12.2019 года № 61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</si>
</sst>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75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1" fillId="2" borderId="3" xfId="0" applyFont="1" applyFill="1" applyBorder="1"/>
    <xf numFmtId="164" fontId="1" fillId="2" borderId="3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3" xfId="1" applyFont="1" applyFill="1" applyBorder="1" applyAlignment="1">
      <alignment horizontal="left" wrapText="1"/>
    </xf>
    <xf numFmtId="0" fontId="2" fillId="3" borderId="3" xfId="1" applyFont="1" applyFill="1" applyBorder="1" applyAlignment="1">
      <alignment horizontal="center" wrapText="1"/>
    </xf>
    <xf numFmtId="0" fontId="4" fillId="3" borderId="3" xfId="0" applyFont="1" applyFill="1" applyBorder="1"/>
    <xf numFmtId="164" fontId="5" fillId="3" borderId="3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3" xfId="1" applyFont="1" applyFill="1" applyBorder="1" applyAlignment="1">
      <alignment horizontal="left" wrapText="1"/>
    </xf>
    <xf numFmtId="0" fontId="2" fillId="4" borderId="3" xfId="1" applyFont="1" applyFill="1" applyBorder="1" applyAlignment="1">
      <alignment horizontal="center" wrapText="1"/>
    </xf>
    <xf numFmtId="0" fontId="4" fillId="4" borderId="3" xfId="0" applyFont="1" applyFill="1" applyBorder="1"/>
    <xf numFmtId="164" fontId="5" fillId="4" borderId="3" xfId="0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3" xfId="1" applyFont="1" applyFill="1" applyBorder="1" applyAlignment="1">
      <alignment horizontal="left" wrapText="1"/>
    </xf>
    <xf numFmtId="0" fontId="2" fillId="5" borderId="3" xfId="1" applyFont="1" applyFill="1" applyBorder="1" applyAlignment="1">
      <alignment horizontal="center" wrapText="1"/>
    </xf>
    <xf numFmtId="0" fontId="4" fillId="5" borderId="3" xfId="0" applyFont="1" applyFill="1" applyBorder="1"/>
    <xf numFmtId="164" fontId="5" fillId="5" borderId="5" xfId="0" applyNumberFormat="1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6" fillId="6" borderId="3" xfId="1" applyFont="1" applyFill="1" applyBorder="1" applyAlignment="1">
      <alignment horizontal="left" wrapText="1"/>
    </xf>
    <xf numFmtId="0" fontId="6" fillId="6" borderId="3" xfId="1" applyFont="1" applyFill="1" applyBorder="1" applyAlignment="1">
      <alignment horizontal="center" wrapText="1"/>
    </xf>
    <xf numFmtId="49" fontId="6" fillId="6" borderId="3" xfId="1" applyNumberFormat="1" applyFont="1" applyFill="1" applyBorder="1" applyAlignment="1">
      <alignment horizontal="center" wrapText="1"/>
    </xf>
    <xf numFmtId="164" fontId="6" fillId="0" borderId="3" xfId="1" applyNumberFormat="1" applyFont="1" applyFill="1" applyBorder="1" applyAlignment="1">
      <alignment horizontal="center"/>
    </xf>
    <xf numFmtId="49" fontId="2" fillId="4" borderId="3" xfId="1" applyNumberFormat="1" applyFont="1" applyFill="1" applyBorder="1" applyAlignment="1">
      <alignment horizontal="center" wrapText="1"/>
    </xf>
    <xf numFmtId="0" fontId="0" fillId="6" borderId="3" xfId="0" applyFill="1" applyBorder="1"/>
    <xf numFmtId="0" fontId="6" fillId="6" borderId="3" xfId="0" applyFont="1" applyFill="1" applyBorder="1" applyAlignment="1">
      <alignment wrapText="1"/>
    </xf>
    <xf numFmtId="0" fontId="6" fillId="6" borderId="3" xfId="0" applyFont="1" applyFill="1" applyBorder="1" applyAlignment="1">
      <alignment horizontal="center" wrapText="1"/>
    </xf>
    <xf numFmtId="164" fontId="6" fillId="0" borderId="3" xfId="1" applyNumberFormat="1" applyFont="1" applyFill="1" applyBorder="1" applyAlignment="1">
      <alignment horizontal="center" wrapText="1"/>
    </xf>
    <xf numFmtId="164" fontId="6" fillId="0" borderId="3" xfId="0" applyNumberFormat="1" applyFont="1" applyFill="1" applyBorder="1" applyAlignment="1">
      <alignment horizontal="center" wrapText="1"/>
    </xf>
    <xf numFmtId="0" fontId="6" fillId="6" borderId="3" xfId="2" applyNumberFormat="1" applyFont="1" applyFill="1" applyBorder="1" applyAlignment="1">
      <alignment wrapText="1"/>
    </xf>
    <xf numFmtId="4" fontId="6" fillId="0" borderId="3" xfId="0" applyNumberFormat="1" applyFont="1" applyFill="1" applyBorder="1" applyAlignment="1">
      <alignment horizontal="center" wrapText="1"/>
    </xf>
    <xf numFmtId="49" fontId="6" fillId="6" borderId="3" xfId="0" applyNumberFormat="1" applyFont="1" applyFill="1" applyBorder="1" applyAlignment="1">
      <alignment horizontal="center" wrapText="1"/>
    </xf>
    <xf numFmtId="164" fontId="6" fillId="0" borderId="3" xfId="0" applyNumberFormat="1" applyFont="1" applyFill="1" applyBorder="1" applyAlignment="1">
      <alignment horizontal="center"/>
    </xf>
    <xf numFmtId="0" fontId="6" fillId="6" borderId="3" xfId="0" applyFont="1" applyFill="1" applyBorder="1" applyAlignment="1">
      <alignment horizontal="justify" vertical="top" wrapText="1"/>
    </xf>
    <xf numFmtId="0" fontId="5" fillId="3" borderId="3" xfId="0" applyFont="1" applyFill="1" applyBorder="1" applyAlignment="1">
      <alignment horizontal="center"/>
    </xf>
    <xf numFmtId="0" fontId="5" fillId="3" borderId="3" xfId="0" applyFont="1" applyFill="1" applyBorder="1" applyAlignment="1">
      <alignment wrapText="1"/>
    </xf>
    <xf numFmtId="0" fontId="0" fillId="3" borderId="3" xfId="0" applyFill="1" applyBorder="1"/>
    <xf numFmtId="0" fontId="5" fillId="4" borderId="3" xfId="0" applyFont="1" applyFill="1" applyBorder="1" applyAlignment="1">
      <alignment horizontal="center"/>
    </xf>
    <xf numFmtId="0" fontId="5" fillId="4" borderId="3" xfId="0" applyFont="1" applyFill="1" applyBorder="1" applyAlignment="1">
      <alignment wrapText="1"/>
    </xf>
    <xf numFmtId="0" fontId="0" fillId="4" borderId="3" xfId="0" applyFill="1" applyBorder="1"/>
    <xf numFmtId="0" fontId="6" fillId="6" borderId="3" xfId="0" applyFont="1" applyFill="1" applyBorder="1" applyAlignment="1">
      <alignment horizontal="center"/>
    </xf>
    <xf numFmtId="164" fontId="6" fillId="6" borderId="3" xfId="0" applyNumberFormat="1" applyFont="1" applyFill="1" applyBorder="1" applyAlignment="1">
      <alignment horizontal="center" wrapText="1"/>
    </xf>
    <xf numFmtId="0" fontId="5" fillId="4" borderId="3" xfId="0" applyFont="1" applyFill="1" applyBorder="1"/>
    <xf numFmtId="164" fontId="6" fillId="0" borderId="2" xfId="0" applyNumberFormat="1" applyFont="1" applyFill="1" applyBorder="1" applyAlignment="1">
      <alignment horizontal="center" wrapText="1"/>
    </xf>
    <xf numFmtId="49" fontId="6" fillId="6" borderId="6" xfId="1" applyNumberFormat="1" applyFont="1" applyFill="1" applyBorder="1" applyAlignment="1">
      <alignment horizontal="center" wrapText="1"/>
    </xf>
    <xf numFmtId="164" fontId="5" fillId="5" borderId="3" xfId="0" applyNumberFormat="1" applyFont="1" applyFill="1" applyBorder="1" applyAlignment="1">
      <alignment horizontal="center"/>
    </xf>
    <xf numFmtId="49" fontId="6" fillId="6" borderId="3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justify" vertical="top" wrapText="1"/>
    </xf>
    <xf numFmtId="0" fontId="2" fillId="3" borderId="3" xfId="0" applyFont="1" applyFill="1" applyBorder="1" applyAlignment="1">
      <alignment horizontal="center" wrapText="1"/>
    </xf>
    <xf numFmtId="49" fontId="2" fillId="3" borderId="3" xfId="0" applyNumberFormat="1" applyFont="1" applyFill="1" applyBorder="1" applyAlignment="1">
      <alignment horizontal="center" wrapText="1"/>
    </xf>
    <xf numFmtId="164" fontId="2" fillId="3" borderId="3" xfId="0" applyNumberFormat="1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justify" vertical="top" wrapText="1"/>
    </xf>
    <xf numFmtId="0" fontId="2" fillId="4" borderId="3" xfId="0" applyFont="1" applyFill="1" applyBorder="1" applyAlignment="1">
      <alignment horizontal="center" wrapText="1"/>
    </xf>
    <xf numFmtId="49" fontId="2" fillId="4" borderId="3" xfId="0" applyNumberFormat="1" applyFont="1" applyFill="1" applyBorder="1" applyAlignment="1">
      <alignment horizontal="center" wrapText="1"/>
    </xf>
    <xf numFmtId="164" fontId="2" fillId="4" borderId="3" xfId="0" applyNumberFormat="1" applyFont="1" applyFill="1" applyBorder="1" applyAlignment="1">
      <alignment horizontal="center" wrapText="1"/>
    </xf>
    <xf numFmtId="164" fontId="2" fillId="5" borderId="3" xfId="1" applyNumberFormat="1" applyFont="1" applyFill="1" applyBorder="1" applyAlignment="1">
      <alignment horizontal="center" wrapText="1"/>
    </xf>
    <xf numFmtId="165" fontId="6" fillId="0" borderId="3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49" fontId="2" fillId="3" borderId="3" xfId="1" applyNumberFormat="1" applyFont="1" applyFill="1" applyBorder="1" applyAlignment="1">
      <alignment horizontal="center" wrapText="1"/>
    </xf>
    <xf numFmtId="164" fontId="2" fillId="3" borderId="3" xfId="1" applyNumberFormat="1" applyFont="1" applyFill="1" applyBorder="1" applyAlignment="1">
      <alignment horizontal="center"/>
    </xf>
    <xf numFmtId="164" fontId="2" fillId="4" borderId="3" xfId="1" applyNumberFormat="1" applyFont="1" applyFill="1" applyBorder="1" applyAlignment="1">
      <alignment horizontal="center"/>
    </xf>
    <xf numFmtId="3" fontId="2" fillId="5" borderId="3" xfId="1" applyNumberFormat="1" applyFont="1" applyFill="1" applyBorder="1" applyAlignment="1">
      <alignment horizontal="center" wrapText="1"/>
    </xf>
    <xf numFmtId="164" fontId="0" fillId="0" borderId="0" xfId="0" applyNumberFormat="1"/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2;&#1040;/&#1056;&#1072;&#1079;&#1088;&#1072;&#1073;&#1086;&#1090;&#1082;&#1072;%20&#1073;&#1102;&#1076;&#1078;&#1077;&#1090;&#1072;%20&#1085;&#1072;%202020-2022&#1075;/&#1055;&#1056;&#1054;&#1045;&#1050;&#1058;%20&#1073;&#1102;&#1076;&#1078;&#1077;&#1090;&#1072;%20&#1085;&#1072;%202020-2022%20&#1075;.%20-%202021%20-%20&#1052;&#1086;&#1081;%20&#1074;&#1072;&#1088;&#1080;&#1072;&#1085;&#109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2;&#1040;/&#1056;&#1072;&#1079;&#1088;&#1072;&#1073;&#1086;&#1090;&#1082;&#1072;%20&#1073;&#1102;&#1076;&#1078;&#1077;&#1090;&#1072;%20&#1085;&#1072;%202020-2022&#1075;/&#1055;&#1056;&#1054;&#1045;&#1050;&#1058;%20&#1073;&#1102;&#1076;&#1078;&#1077;&#1090;&#1072;%20&#1085;&#1072;%202020-2022%20&#1075;.%20-%202022%20-%20&#1052;&#1086;&#1081;%20&#1074;&#1072;&#1088;&#1080;&#1072;&#1085;&#109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6;&#1072;&#1079;&#1088;&#1072;&#1073;&#1086;&#1090;&#1082;&#1072;%20&#1073;&#1102;&#1076;&#1078;&#1077;&#1090;&#1072;%20&#1085;&#1072;%202020-2022&#1075;\&#1055;&#1056;&#1054;&#1045;&#1050;&#1058;%20&#1073;&#1102;&#1076;&#1078;&#1077;&#1090;&#1072;%20&#1085;&#1072;%202020-2022%20&#1075;.%20-%202020%20-%20&#1052;&#1086;&#1081;%20&#1074;&#1072;&#1088;&#1080;&#1072;&#1085;&#10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G13">
            <v>486935.26551939995</v>
          </cell>
        </row>
        <row r="14">
          <cell r="G14">
            <v>32770.858207999998</v>
          </cell>
        </row>
        <row r="15">
          <cell r="G15">
            <v>100</v>
          </cell>
        </row>
        <row r="16">
          <cell r="G16">
            <v>100</v>
          </cell>
        </row>
        <row r="17">
          <cell r="G17">
            <v>100</v>
          </cell>
        </row>
        <row r="19">
          <cell r="G19">
            <v>1275.4856</v>
          </cell>
        </row>
        <row r="20">
          <cell r="G20">
            <v>1275.4856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385</v>
          </cell>
        </row>
        <row r="24">
          <cell r="G24">
            <v>0</v>
          </cell>
        </row>
        <row r="25">
          <cell r="G25">
            <v>417.45139999999998</v>
          </cell>
        </row>
        <row r="26">
          <cell r="G26">
            <v>55</v>
          </cell>
        </row>
        <row r="27">
          <cell r="G27">
            <v>393.33420000000001</v>
          </cell>
        </row>
        <row r="28">
          <cell r="G28">
            <v>24.699999999999989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31395.372607999998</v>
          </cell>
        </row>
        <row r="33">
          <cell r="G33">
            <v>19505.528705999997</v>
          </cell>
        </row>
        <row r="34">
          <cell r="G34">
            <v>15035.289941999999</v>
          </cell>
        </row>
        <row r="35">
          <cell r="G35">
            <v>1941.6565499999983</v>
          </cell>
        </row>
        <row r="36">
          <cell r="G36">
            <v>109.6</v>
          </cell>
        </row>
        <row r="37">
          <cell r="G37">
            <v>2418.9822140000001</v>
          </cell>
        </row>
        <row r="38">
          <cell r="G38">
            <v>1320.4536720000001</v>
          </cell>
        </row>
        <row r="39">
          <cell r="G39">
            <v>1297.4536720000001</v>
          </cell>
        </row>
        <row r="40">
          <cell r="G40">
            <v>23</v>
          </cell>
        </row>
        <row r="41">
          <cell r="G41">
            <v>10069.19023</v>
          </cell>
        </row>
        <row r="42">
          <cell r="G42">
            <v>0</v>
          </cell>
        </row>
        <row r="43">
          <cell r="G43">
            <v>8070.6202299999995</v>
          </cell>
        </row>
        <row r="44">
          <cell r="G44">
            <v>1985.5700000000006</v>
          </cell>
        </row>
        <row r="45">
          <cell r="G45">
            <v>13</v>
          </cell>
        </row>
        <row r="46">
          <cell r="G46">
            <v>0</v>
          </cell>
        </row>
        <row r="48">
          <cell r="G48">
            <v>500.2</v>
          </cell>
        </row>
        <row r="49">
          <cell r="G49">
            <v>500.2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331404.00148739998</v>
          </cell>
        </row>
        <row r="57">
          <cell r="G57">
            <v>9969.7871480000013</v>
          </cell>
        </row>
        <row r="58">
          <cell r="G58">
            <v>1236.5871479999998</v>
          </cell>
        </row>
        <row r="59">
          <cell r="G59">
            <v>973.34134799999993</v>
          </cell>
        </row>
        <row r="60">
          <cell r="G60">
            <v>263.24579999999992</v>
          </cell>
        </row>
        <row r="61">
          <cell r="G61">
            <v>8733.2000000000007</v>
          </cell>
        </row>
        <row r="62">
          <cell r="G62">
            <v>330.2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8403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258993.4650194</v>
          </cell>
        </row>
        <row r="71">
          <cell r="G71">
            <v>63908.197910400006</v>
          </cell>
        </row>
        <row r="72">
          <cell r="G72">
            <v>4171.2173999999995</v>
          </cell>
        </row>
        <row r="73">
          <cell r="G73">
            <v>4651.4159000000009</v>
          </cell>
        </row>
        <row r="74">
          <cell r="G74">
            <v>0</v>
          </cell>
        </row>
        <row r="75">
          <cell r="G75">
            <v>17414.456419999999</v>
          </cell>
        </row>
        <row r="76">
          <cell r="G76">
            <v>48.674999999999997</v>
          </cell>
        </row>
        <row r="77">
          <cell r="G77">
            <v>7669.5117240000009</v>
          </cell>
        </row>
        <row r="78">
          <cell r="G78">
            <v>158.15180000000055</v>
          </cell>
        </row>
        <row r="79">
          <cell r="G79">
            <v>29794.7696664</v>
          </cell>
        </row>
        <row r="80">
          <cell r="G80">
            <v>195085.26710899998</v>
          </cell>
        </row>
        <row r="81">
          <cell r="G81">
            <v>781.59059999999999</v>
          </cell>
        </row>
        <row r="82">
          <cell r="G82">
            <v>9023.4491500000004</v>
          </cell>
        </row>
        <row r="83">
          <cell r="G83">
            <v>0</v>
          </cell>
        </row>
        <row r="84">
          <cell r="G84">
            <v>17010.983634999997</v>
          </cell>
        </row>
        <row r="85">
          <cell r="G85">
            <v>576.29999999999995</v>
          </cell>
        </row>
        <row r="86">
          <cell r="G86">
            <v>54472.994624999992</v>
          </cell>
        </row>
        <row r="87">
          <cell r="G87">
            <v>2096.1910000000062</v>
          </cell>
        </row>
        <row r="88">
          <cell r="G88">
            <v>101316.07889499998</v>
          </cell>
        </row>
        <row r="89">
          <cell r="G89">
            <v>3442.6994448</v>
          </cell>
        </row>
        <row r="90">
          <cell r="G90">
            <v>38.700000000000273</v>
          </cell>
        </row>
        <row r="91">
          <cell r="G91">
            <v>895.34175920000007</v>
          </cell>
        </row>
        <row r="92">
          <cell r="G92">
            <v>614</v>
          </cell>
        </row>
        <row r="93">
          <cell r="G93">
            <v>363.01199999999994</v>
          </cell>
        </row>
        <row r="94">
          <cell r="G94">
            <v>972.42599999999993</v>
          </cell>
        </row>
        <row r="95">
          <cell r="G95">
            <v>100</v>
          </cell>
        </row>
        <row r="96">
          <cell r="G96">
            <v>1126.9000000000001</v>
          </cell>
        </row>
        <row r="97">
          <cell r="G97">
            <v>2254.6</v>
          </cell>
        </row>
        <row r="102">
          <cell r="G102">
            <v>26067.4444</v>
          </cell>
        </row>
        <row r="103">
          <cell r="G103">
            <v>25917.4444</v>
          </cell>
        </row>
        <row r="104">
          <cell r="G104">
            <v>11027.4192</v>
          </cell>
        </row>
        <row r="105">
          <cell r="G105">
            <v>1029.1141999999982</v>
          </cell>
        </row>
        <row r="106">
          <cell r="G106">
            <v>0</v>
          </cell>
        </row>
        <row r="107">
          <cell r="G107">
            <v>13851.411</v>
          </cell>
        </row>
        <row r="108">
          <cell r="G108">
            <v>9.5</v>
          </cell>
        </row>
        <row r="109">
          <cell r="G109">
            <v>150</v>
          </cell>
        </row>
        <row r="110">
          <cell r="G110">
            <v>150</v>
          </cell>
        </row>
        <row r="111">
          <cell r="G111">
            <v>3155.7</v>
          </cell>
        </row>
        <row r="112">
          <cell r="G112">
            <v>0</v>
          </cell>
        </row>
        <row r="116">
          <cell r="G116">
            <v>3155.7</v>
          </cell>
        </row>
        <row r="117">
          <cell r="G117">
            <v>2748</v>
          </cell>
        </row>
        <row r="118">
          <cell r="G118">
            <v>286</v>
          </cell>
        </row>
        <row r="119">
          <cell r="G119">
            <v>121.7</v>
          </cell>
        </row>
        <row r="120">
          <cell r="G120">
            <v>12991.4908</v>
          </cell>
        </row>
        <row r="121">
          <cell r="G121">
            <v>2863.2309999999998</v>
          </cell>
        </row>
        <row r="122">
          <cell r="G122">
            <v>2526.5309999999999</v>
          </cell>
        </row>
        <row r="123">
          <cell r="G123">
            <v>332.49999999999983</v>
          </cell>
        </row>
        <row r="124">
          <cell r="G124">
            <v>4.2</v>
          </cell>
        </row>
        <row r="125">
          <cell r="G125">
            <v>10128.2598</v>
          </cell>
        </row>
        <row r="126">
          <cell r="G126">
            <v>8743.3205999999991</v>
          </cell>
        </row>
        <row r="127">
          <cell r="G127">
            <v>1377.7391999999998</v>
          </cell>
        </row>
        <row r="128">
          <cell r="G128">
            <v>7.2</v>
          </cell>
        </row>
        <row r="129">
          <cell r="G129">
            <v>20226.114120000002</v>
          </cell>
        </row>
        <row r="130">
          <cell r="G130">
            <v>150</v>
          </cell>
        </row>
        <row r="131">
          <cell r="G131">
            <v>150</v>
          </cell>
        </row>
        <row r="132">
          <cell r="G132">
            <v>20076.114120000002</v>
          </cell>
        </row>
        <row r="133">
          <cell r="G133">
            <v>20076.114120000002</v>
          </cell>
        </row>
        <row r="135">
          <cell r="G135">
            <v>2926.5</v>
          </cell>
        </row>
        <row r="136">
          <cell r="G136">
            <v>2926.5</v>
          </cell>
        </row>
        <row r="137">
          <cell r="G137">
            <v>2926.5</v>
          </cell>
        </row>
        <row r="138">
          <cell r="G138">
            <v>2926.5</v>
          </cell>
        </row>
        <row r="140">
          <cell r="G140">
            <v>0</v>
          </cell>
        </row>
        <row r="143">
          <cell r="G143">
            <v>0</v>
          </cell>
        </row>
        <row r="146">
          <cell r="G146">
            <v>0</v>
          </cell>
        </row>
        <row r="149">
          <cell r="G149">
            <v>3609.7380000000003</v>
          </cell>
        </row>
        <row r="152">
          <cell r="G152">
            <v>3609.7380000000003</v>
          </cell>
        </row>
        <row r="153">
          <cell r="G153">
            <v>1677.4</v>
          </cell>
        </row>
        <row r="154">
          <cell r="G154">
            <v>1932.338</v>
          </cell>
        </row>
        <row r="156">
          <cell r="G156">
            <v>20496.63222</v>
          </cell>
        </row>
        <row r="157">
          <cell r="G157">
            <v>9929</v>
          </cell>
        </row>
        <row r="158">
          <cell r="G158">
            <v>0</v>
          </cell>
        </row>
        <row r="159">
          <cell r="G159">
            <v>0</v>
          </cell>
        </row>
        <row r="160">
          <cell r="G160">
            <v>9929</v>
          </cell>
        </row>
        <row r="161">
          <cell r="G161">
            <v>5175</v>
          </cell>
        </row>
        <row r="162">
          <cell r="G162">
            <v>4754</v>
          </cell>
        </row>
        <row r="163">
          <cell r="G163">
            <v>0</v>
          </cell>
        </row>
        <row r="165">
          <cell r="G165">
            <v>0</v>
          </cell>
        </row>
        <row r="166">
          <cell r="G166">
            <v>0</v>
          </cell>
        </row>
        <row r="167">
          <cell r="G167">
            <v>3814</v>
          </cell>
        </row>
        <row r="168">
          <cell r="G168">
            <v>3814</v>
          </cell>
        </row>
        <row r="169">
          <cell r="G169">
            <v>3814</v>
          </cell>
        </row>
        <row r="170">
          <cell r="G170">
            <v>0</v>
          </cell>
        </row>
        <row r="171">
          <cell r="G171">
            <v>6753.6322200000004</v>
          </cell>
        </row>
        <row r="172">
          <cell r="G172">
            <v>6753.6322200000004</v>
          </cell>
        </row>
        <row r="173">
          <cell r="G173">
            <v>5908.7548200000001</v>
          </cell>
        </row>
        <row r="174">
          <cell r="G174">
            <v>844.87740000000031</v>
          </cell>
        </row>
        <row r="175">
          <cell r="G175">
            <v>0</v>
          </cell>
        </row>
        <row r="176">
          <cell r="G176">
            <v>16324.540658</v>
          </cell>
        </row>
        <row r="177">
          <cell r="G177">
            <v>239.2</v>
          </cell>
        </row>
        <row r="179">
          <cell r="G179">
            <v>239.2</v>
          </cell>
        </row>
        <row r="180">
          <cell r="G180">
            <v>239.2</v>
          </cell>
        </row>
        <row r="182">
          <cell r="G182">
            <v>9017.5299999999988</v>
          </cell>
        </row>
        <row r="183">
          <cell r="G183">
            <v>1937.83</v>
          </cell>
        </row>
        <row r="184">
          <cell r="G184">
            <v>1937.83</v>
          </cell>
        </row>
        <row r="185">
          <cell r="G185">
            <v>7079.7</v>
          </cell>
        </row>
        <row r="186">
          <cell r="G186">
            <v>1529.7</v>
          </cell>
        </row>
        <row r="187">
          <cell r="G187">
            <v>5550</v>
          </cell>
        </row>
        <row r="188">
          <cell r="G188">
            <v>0</v>
          </cell>
        </row>
        <row r="191">
          <cell r="G191">
            <v>425</v>
          </cell>
        </row>
        <row r="192">
          <cell r="G192">
            <v>425</v>
          </cell>
        </row>
        <row r="193">
          <cell r="G193">
            <v>50</v>
          </cell>
        </row>
        <row r="194">
          <cell r="G194">
            <v>375</v>
          </cell>
        </row>
        <row r="196">
          <cell r="G196">
            <v>6642.8106580000003</v>
          </cell>
        </row>
        <row r="197">
          <cell r="G197">
            <v>3395.7460579999997</v>
          </cell>
        </row>
        <row r="198">
          <cell r="G198">
            <v>3135.486058</v>
          </cell>
        </row>
        <row r="199">
          <cell r="G199">
            <v>260.25999999999976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2428.7200000000003</v>
          </cell>
        </row>
        <row r="203">
          <cell r="G203">
            <v>2428.7200000000003</v>
          </cell>
        </row>
        <row r="204">
          <cell r="G204">
            <v>818.34460000000001</v>
          </cell>
        </row>
        <row r="205">
          <cell r="G205">
            <v>0</v>
          </cell>
        </row>
        <row r="206">
          <cell r="G206">
            <v>818.34460000000001</v>
          </cell>
        </row>
        <row r="207">
          <cell r="G207">
            <v>4172.8</v>
          </cell>
        </row>
        <row r="208">
          <cell r="G208">
            <v>72.8</v>
          </cell>
        </row>
        <row r="210">
          <cell r="G210">
            <v>72.8</v>
          </cell>
        </row>
        <row r="211">
          <cell r="G211">
            <v>72.8</v>
          </cell>
        </row>
        <row r="212">
          <cell r="G212">
            <v>4100</v>
          </cell>
        </row>
        <row r="216">
          <cell r="G216">
            <v>4100</v>
          </cell>
        </row>
        <row r="217">
          <cell r="G217">
            <v>4100</v>
          </cell>
        </row>
        <row r="218">
          <cell r="G218">
            <v>2552.396264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2552.396264</v>
          </cell>
        </row>
        <row r="224">
          <cell r="G224">
            <v>2515.896264</v>
          </cell>
        </row>
        <row r="225">
          <cell r="G225">
            <v>33.5</v>
          </cell>
        </row>
        <row r="226">
          <cell r="G226">
            <v>3</v>
          </cell>
        </row>
        <row r="228">
          <cell r="G228">
            <v>0</v>
          </cell>
        </row>
        <row r="237">
          <cell r="G237">
            <v>56771.8</v>
          </cell>
        </row>
        <row r="238">
          <cell r="G238">
            <v>56771.8</v>
          </cell>
        </row>
        <row r="239">
          <cell r="G239">
            <v>0</v>
          </cell>
        </row>
        <row r="240">
          <cell r="G240">
            <v>0</v>
          </cell>
        </row>
        <row r="241">
          <cell r="G241">
            <v>56771.8</v>
          </cell>
        </row>
        <row r="242">
          <cell r="G242">
            <v>18214</v>
          </cell>
        </row>
        <row r="243">
          <cell r="G243">
            <v>38557.800000000003</v>
          </cell>
        </row>
        <row r="244">
          <cell r="G244">
            <v>0</v>
          </cell>
        </row>
        <row r="246">
          <cell r="G246">
            <v>0</v>
          </cell>
        </row>
        <row r="248">
          <cell r="G248">
            <v>0</v>
          </cell>
        </row>
        <row r="249">
          <cell r="G249">
            <v>0</v>
          </cell>
        </row>
        <row r="250">
          <cell r="G250">
            <v>0</v>
          </cell>
        </row>
        <row r="254">
          <cell r="G254">
            <v>15905.998681999998</v>
          </cell>
        </row>
        <row r="256">
          <cell r="G256">
            <v>0</v>
          </cell>
        </row>
        <row r="257">
          <cell r="G257">
            <v>0</v>
          </cell>
        </row>
        <row r="258">
          <cell r="G258">
            <v>0</v>
          </cell>
        </row>
        <row r="259">
          <cell r="G259">
            <v>0</v>
          </cell>
        </row>
        <row r="260">
          <cell r="G260">
            <v>0</v>
          </cell>
        </row>
        <row r="263">
          <cell r="G263">
            <v>15905.998681999998</v>
          </cell>
        </row>
        <row r="264">
          <cell r="G264">
            <v>15269.198681999998</v>
          </cell>
        </row>
        <row r="265">
          <cell r="G265">
            <v>636.79999999999882</v>
          </cell>
        </row>
        <row r="266">
          <cell r="G266">
            <v>0</v>
          </cell>
        </row>
        <row r="267">
          <cell r="G267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G13">
            <v>534989.10324390244</v>
          </cell>
        </row>
        <row r="14">
          <cell r="G14">
            <v>33371.78766858</v>
          </cell>
        </row>
        <row r="15">
          <cell r="G15">
            <v>100</v>
          </cell>
        </row>
        <row r="16">
          <cell r="G16">
            <v>100</v>
          </cell>
        </row>
        <row r="17">
          <cell r="G17">
            <v>100</v>
          </cell>
        </row>
        <row r="19">
          <cell r="G19">
            <v>1323.3054000000002</v>
          </cell>
        </row>
        <row r="20">
          <cell r="G20">
            <v>1323.3054000000002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401</v>
          </cell>
        </row>
        <row r="24">
          <cell r="G24">
            <v>0</v>
          </cell>
        </row>
        <row r="25">
          <cell r="G25">
            <v>434.34720000000004</v>
          </cell>
        </row>
        <row r="26">
          <cell r="G26">
            <v>55</v>
          </cell>
        </row>
        <row r="27">
          <cell r="G27">
            <v>408.95820000000003</v>
          </cell>
        </row>
        <row r="28">
          <cell r="G28">
            <v>24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31948.482268579999</v>
          </cell>
        </row>
        <row r="33">
          <cell r="G33">
            <v>19893.627627559999</v>
          </cell>
        </row>
        <row r="34">
          <cell r="G34">
            <v>15185.492841420002</v>
          </cell>
        </row>
        <row r="35">
          <cell r="G35">
            <v>2155.4127499999963</v>
          </cell>
        </row>
        <row r="36">
          <cell r="G36">
            <v>109.6</v>
          </cell>
        </row>
        <row r="37">
          <cell r="G37">
            <v>2443.1220361400001</v>
          </cell>
        </row>
        <row r="38">
          <cell r="G38">
            <v>1333.38820872</v>
          </cell>
        </row>
        <row r="39">
          <cell r="G39">
            <v>1310.38820872</v>
          </cell>
        </row>
        <row r="40">
          <cell r="G40">
            <v>23</v>
          </cell>
        </row>
        <row r="41">
          <cell r="G41">
            <v>10221.266432299999</v>
          </cell>
        </row>
        <row r="42">
          <cell r="G42">
            <v>0</v>
          </cell>
        </row>
        <row r="43">
          <cell r="G43">
            <v>8151.3164323000001</v>
          </cell>
        </row>
        <row r="44">
          <cell r="G44">
            <v>2056.9499999999989</v>
          </cell>
        </row>
        <row r="45">
          <cell r="G45">
            <v>13</v>
          </cell>
        </row>
        <row r="46">
          <cell r="G46">
            <v>0</v>
          </cell>
        </row>
        <row r="48">
          <cell r="G48">
            <v>500.2</v>
          </cell>
        </row>
        <row r="49">
          <cell r="G49">
            <v>500.2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342428.01279308251</v>
          </cell>
        </row>
        <row r="57">
          <cell r="G57">
            <v>10544.818337722521</v>
          </cell>
        </row>
        <row r="58">
          <cell r="G58">
            <v>1283.6183377225198</v>
          </cell>
        </row>
        <row r="59">
          <cell r="G59">
            <v>1004.4785377225199</v>
          </cell>
        </row>
        <row r="60">
          <cell r="G60">
            <v>279.13979999999981</v>
          </cell>
        </row>
        <row r="61">
          <cell r="G61">
            <v>9261.2000000000007</v>
          </cell>
        </row>
        <row r="62">
          <cell r="G62">
            <v>346.2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8915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268420.09428099997</v>
          </cell>
        </row>
        <row r="71">
          <cell r="G71">
            <v>67833.993645999988</v>
          </cell>
        </row>
        <row r="72">
          <cell r="G72">
            <v>4171.2173999999995</v>
          </cell>
        </row>
        <row r="73">
          <cell r="G73">
            <v>4858.9507999999987</v>
          </cell>
        </row>
        <row r="74">
          <cell r="G74">
            <v>0</v>
          </cell>
        </row>
        <row r="75">
          <cell r="G75">
            <v>18239.731960000001</v>
          </cell>
        </row>
        <row r="76">
          <cell r="G76">
            <v>51.92</v>
          </cell>
        </row>
        <row r="77">
          <cell r="G77">
            <v>8610.8121539999993</v>
          </cell>
        </row>
        <row r="78">
          <cell r="G78">
            <v>367.15180000000146</v>
          </cell>
        </row>
        <row r="79">
          <cell r="G79">
            <v>31534.209531999997</v>
          </cell>
        </row>
        <row r="80">
          <cell r="G80">
            <v>200586.10063500001</v>
          </cell>
        </row>
        <row r="81">
          <cell r="G81">
            <v>781.59059999999999</v>
          </cell>
        </row>
        <row r="82">
          <cell r="G82">
            <v>9894.8944700000011</v>
          </cell>
        </row>
        <row r="83">
          <cell r="G83">
            <v>0</v>
          </cell>
        </row>
        <row r="84">
          <cell r="G84">
            <v>19003.831915000002</v>
          </cell>
        </row>
        <row r="85">
          <cell r="G85">
            <v>614.72</v>
          </cell>
        </row>
        <row r="86">
          <cell r="G86">
            <v>54472.994624999992</v>
          </cell>
        </row>
        <row r="87">
          <cell r="G87">
            <v>2096.1910000000062</v>
          </cell>
        </row>
        <row r="88">
          <cell r="G88">
            <v>101316.07889499998</v>
          </cell>
        </row>
        <row r="89">
          <cell r="G89">
            <v>3752.7545999999998</v>
          </cell>
        </row>
        <row r="90">
          <cell r="G90">
            <v>38.700000000000273</v>
          </cell>
        </row>
        <row r="91">
          <cell r="G91">
            <v>939.94879999999989</v>
          </cell>
        </row>
        <row r="92">
          <cell r="G92">
            <v>614</v>
          </cell>
        </row>
        <row r="93">
          <cell r="G93">
            <v>362.18501999999995</v>
          </cell>
        </row>
        <row r="94">
          <cell r="G94">
            <v>970.11071000000004</v>
          </cell>
        </row>
        <row r="95">
          <cell r="G95">
            <v>100</v>
          </cell>
        </row>
        <row r="96">
          <cell r="G96">
            <v>5628.1</v>
          </cell>
        </row>
        <row r="97">
          <cell r="G97">
            <v>0</v>
          </cell>
        </row>
        <row r="102">
          <cell r="G102">
            <v>26181.016399999997</v>
          </cell>
        </row>
        <row r="103">
          <cell r="G103">
            <v>26031.016399999997</v>
          </cell>
        </row>
        <row r="104">
          <cell r="G104">
            <v>11027.4192</v>
          </cell>
        </row>
        <row r="105">
          <cell r="G105">
            <v>1101.7577999999976</v>
          </cell>
        </row>
        <row r="106">
          <cell r="G106">
            <v>0</v>
          </cell>
        </row>
        <row r="107">
          <cell r="G107">
            <v>13892.339399999999</v>
          </cell>
        </row>
        <row r="108">
          <cell r="G108">
            <v>9.5</v>
          </cell>
        </row>
        <row r="109">
          <cell r="G109">
            <v>150</v>
          </cell>
        </row>
        <row r="110">
          <cell r="G110">
            <v>150</v>
          </cell>
        </row>
        <row r="111">
          <cell r="G111">
            <v>3166.7</v>
          </cell>
        </row>
        <row r="112">
          <cell r="G112">
            <v>0</v>
          </cell>
        </row>
        <row r="116">
          <cell r="G116">
            <v>3166.7</v>
          </cell>
        </row>
        <row r="117">
          <cell r="G117">
            <v>2748</v>
          </cell>
        </row>
        <row r="118">
          <cell r="G118">
            <v>297</v>
          </cell>
        </row>
        <row r="119">
          <cell r="G119">
            <v>121.7</v>
          </cell>
        </row>
        <row r="120">
          <cell r="G120">
            <v>13236.23341716</v>
          </cell>
        </row>
        <row r="121">
          <cell r="G121">
            <v>2914.0142730999996</v>
          </cell>
        </row>
        <row r="122">
          <cell r="G122">
            <v>2577.3142730999998</v>
          </cell>
        </row>
        <row r="123">
          <cell r="G123">
            <v>332.49999999999983</v>
          </cell>
        </row>
        <row r="124">
          <cell r="G124">
            <v>4.2</v>
          </cell>
        </row>
        <row r="125">
          <cell r="G125">
            <v>10322.21914406</v>
          </cell>
        </row>
        <row r="126">
          <cell r="G126">
            <v>8919.0613440600009</v>
          </cell>
        </row>
        <row r="127">
          <cell r="G127">
            <v>1395.957799999999</v>
          </cell>
        </row>
        <row r="128">
          <cell r="G128">
            <v>7.2</v>
          </cell>
        </row>
        <row r="129">
          <cell r="G129">
            <v>20879.1503572</v>
          </cell>
        </row>
        <row r="130">
          <cell r="G130">
            <v>150</v>
          </cell>
        </row>
        <row r="131">
          <cell r="G131">
            <v>150</v>
          </cell>
        </row>
        <row r="132">
          <cell r="G132">
            <v>20729.1503572</v>
          </cell>
        </row>
        <row r="133">
          <cell r="G133">
            <v>20729.1503572</v>
          </cell>
        </row>
        <row r="135">
          <cell r="G135">
            <v>33375.599999999999</v>
          </cell>
        </row>
        <row r="136">
          <cell r="G136">
            <v>3036.9</v>
          </cell>
        </row>
        <row r="137">
          <cell r="G137">
            <v>3036.9</v>
          </cell>
        </row>
        <row r="138">
          <cell r="G138">
            <v>3036.9</v>
          </cell>
        </row>
        <row r="140">
          <cell r="G140">
            <v>0</v>
          </cell>
        </row>
        <row r="143">
          <cell r="G143">
            <v>30338.7</v>
          </cell>
        </row>
        <row r="146">
          <cell r="G146">
            <v>30338.7</v>
          </cell>
        </row>
        <row r="147">
          <cell r="G147">
            <v>30338.7</v>
          </cell>
        </row>
        <row r="149">
          <cell r="G149">
            <v>1932.338</v>
          </cell>
        </row>
        <row r="152">
          <cell r="G152">
            <v>1932.338</v>
          </cell>
        </row>
        <row r="153">
          <cell r="G153">
            <v>0</v>
          </cell>
        </row>
        <row r="154">
          <cell r="G154">
            <v>1932.338</v>
          </cell>
        </row>
        <row r="156">
          <cell r="G156">
            <v>21061.689768200002</v>
          </cell>
        </row>
        <row r="157">
          <cell r="G157">
            <v>10435</v>
          </cell>
        </row>
        <row r="158">
          <cell r="G158">
            <v>0</v>
          </cell>
        </row>
        <row r="159">
          <cell r="G159">
            <v>0</v>
          </cell>
        </row>
        <row r="160">
          <cell r="G160">
            <v>10435</v>
          </cell>
        </row>
        <row r="161">
          <cell r="G161">
            <v>5490</v>
          </cell>
        </row>
        <row r="162">
          <cell r="G162">
            <v>4945</v>
          </cell>
        </row>
        <row r="163">
          <cell r="G163">
            <v>0</v>
          </cell>
        </row>
        <row r="165">
          <cell r="G165">
            <v>0</v>
          </cell>
        </row>
        <row r="166">
          <cell r="G166">
            <v>0</v>
          </cell>
        </row>
        <row r="167">
          <cell r="G167">
            <v>3814</v>
          </cell>
        </row>
        <row r="168">
          <cell r="G168">
            <v>3814</v>
          </cell>
        </row>
        <row r="169">
          <cell r="G169">
            <v>3814</v>
          </cell>
        </row>
        <row r="170">
          <cell r="G170">
            <v>0</v>
          </cell>
        </row>
        <row r="171">
          <cell r="G171">
            <v>6812.6897682000008</v>
          </cell>
        </row>
        <row r="172">
          <cell r="G172">
            <v>6812.6897682000008</v>
          </cell>
        </row>
        <row r="173">
          <cell r="G173">
            <v>5967.8123682000005</v>
          </cell>
        </row>
        <row r="174">
          <cell r="G174">
            <v>844.87740000000031</v>
          </cell>
        </row>
        <row r="175">
          <cell r="G175">
            <v>0</v>
          </cell>
        </row>
        <row r="176">
          <cell r="G176">
            <v>15286.659118580001</v>
          </cell>
        </row>
        <row r="177">
          <cell r="G177">
            <v>172.8</v>
          </cell>
        </row>
        <row r="179">
          <cell r="G179">
            <v>172.8</v>
          </cell>
        </row>
        <row r="180">
          <cell r="G180">
            <v>172.8</v>
          </cell>
        </row>
        <row r="182">
          <cell r="G182">
            <v>8116.2000000000007</v>
          </cell>
        </row>
        <row r="183">
          <cell r="G183">
            <v>1996.6</v>
          </cell>
        </row>
        <row r="184">
          <cell r="G184">
            <v>1996.6</v>
          </cell>
        </row>
        <row r="185">
          <cell r="G185">
            <v>6119.6</v>
          </cell>
        </row>
        <row r="186">
          <cell r="G186">
            <v>569.6</v>
          </cell>
        </row>
        <row r="187">
          <cell r="G187">
            <v>5550</v>
          </cell>
        </row>
        <row r="188">
          <cell r="G188">
            <v>0</v>
          </cell>
        </row>
        <row r="191">
          <cell r="G191">
            <v>336</v>
          </cell>
        </row>
        <row r="192">
          <cell r="G192">
            <v>336</v>
          </cell>
        </row>
        <row r="193">
          <cell r="G193">
            <v>50</v>
          </cell>
        </row>
        <row r="194">
          <cell r="G194">
            <v>286</v>
          </cell>
        </row>
        <row r="196">
          <cell r="G196">
            <v>6661.6591185800007</v>
          </cell>
        </row>
        <row r="197">
          <cell r="G197">
            <v>3427.0159185800003</v>
          </cell>
        </row>
        <row r="198">
          <cell r="G198">
            <v>3166.7559185800001</v>
          </cell>
        </row>
        <row r="199">
          <cell r="G199">
            <v>260.26000000000022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2428.7200000000003</v>
          </cell>
        </row>
        <row r="203">
          <cell r="G203">
            <v>2428.7200000000003</v>
          </cell>
        </row>
        <row r="204">
          <cell r="G204">
            <v>805.92320000000007</v>
          </cell>
        </row>
        <row r="205">
          <cell r="G205">
            <v>0</v>
          </cell>
        </row>
        <row r="206">
          <cell r="G206">
            <v>805.92320000000007</v>
          </cell>
        </row>
        <row r="207">
          <cell r="G207">
            <v>4261.8</v>
          </cell>
        </row>
        <row r="208">
          <cell r="G208">
            <v>72.8</v>
          </cell>
        </row>
        <row r="210">
          <cell r="G210">
            <v>72.8</v>
          </cell>
        </row>
        <row r="211">
          <cell r="G211">
            <v>72.8</v>
          </cell>
        </row>
        <row r="212">
          <cell r="G212">
            <v>4189</v>
          </cell>
        </row>
        <row r="216">
          <cell r="G216">
            <v>4189</v>
          </cell>
        </row>
        <row r="217">
          <cell r="G217">
            <v>4189</v>
          </cell>
        </row>
        <row r="218">
          <cell r="G218">
            <v>2577.55522664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2577.55522664</v>
          </cell>
        </row>
        <row r="224">
          <cell r="G224">
            <v>2541.05522664</v>
          </cell>
        </row>
        <row r="225">
          <cell r="G225">
            <v>33.5</v>
          </cell>
        </row>
        <row r="226">
          <cell r="G226">
            <v>3</v>
          </cell>
        </row>
        <row r="228">
          <cell r="G228">
            <v>0</v>
          </cell>
        </row>
        <row r="237">
          <cell r="G237">
            <v>61635</v>
          </cell>
        </row>
        <row r="238">
          <cell r="G238">
            <v>61635</v>
          </cell>
        </row>
        <row r="239">
          <cell r="G239">
            <v>0</v>
          </cell>
        </row>
        <row r="240">
          <cell r="G240">
            <v>0</v>
          </cell>
        </row>
        <row r="241">
          <cell r="G241">
            <v>61635</v>
          </cell>
        </row>
        <row r="242">
          <cell r="G242">
            <v>19745</v>
          </cell>
        </row>
        <row r="243">
          <cell r="G243">
            <v>41890</v>
          </cell>
        </row>
        <row r="244">
          <cell r="G244">
            <v>0</v>
          </cell>
        </row>
        <row r="246">
          <cell r="G246">
            <v>0</v>
          </cell>
        </row>
        <row r="248">
          <cell r="G248">
            <v>0</v>
          </cell>
        </row>
        <row r="249">
          <cell r="G249">
            <v>0</v>
          </cell>
        </row>
        <row r="250">
          <cell r="G250">
            <v>0</v>
          </cell>
        </row>
        <row r="254">
          <cell r="G254">
            <v>19058.660668819997</v>
          </cell>
        </row>
        <row r="256">
          <cell r="G256">
            <v>0</v>
          </cell>
        </row>
        <row r="257">
          <cell r="G257">
            <v>0</v>
          </cell>
        </row>
        <row r="258">
          <cell r="G258">
            <v>0</v>
          </cell>
        </row>
        <row r="259">
          <cell r="G259">
            <v>0</v>
          </cell>
        </row>
        <row r="260">
          <cell r="G260">
            <v>0</v>
          </cell>
        </row>
        <row r="263">
          <cell r="G263">
            <v>19058.660668819997</v>
          </cell>
        </row>
        <row r="264">
          <cell r="G264">
            <v>15421.86066882</v>
          </cell>
        </row>
        <row r="265">
          <cell r="G265">
            <v>3636.7999999999975</v>
          </cell>
        </row>
        <row r="266">
          <cell r="G266">
            <v>0</v>
          </cell>
        </row>
        <row r="267">
          <cell r="G267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>
        <row r="49">
          <cell r="FY49">
            <v>4</v>
          </cell>
        </row>
      </sheetData>
      <sheetData sheetId="1">
        <row r="9">
          <cell r="D9">
            <v>2395.0814</v>
          </cell>
        </row>
        <row r="11">
          <cell r="D11">
            <v>1284.6471999999999</v>
          </cell>
          <cell r="FY11">
            <v>1307.6471999999999</v>
          </cell>
        </row>
        <row r="13">
          <cell r="D13">
            <v>14886.574200000001</v>
          </cell>
          <cell r="CY13">
            <v>109.6</v>
          </cell>
          <cell r="CZ13">
            <v>86</v>
          </cell>
          <cell r="DA13">
            <v>23.6</v>
          </cell>
          <cell r="FY13">
            <v>18476.574199999999</v>
          </cell>
        </row>
        <row r="14">
          <cell r="D14">
            <v>297.1164</v>
          </cell>
          <cell r="FY14">
            <v>328.01639999999998</v>
          </cell>
        </row>
        <row r="15">
          <cell r="D15">
            <v>285.91919999999999</v>
          </cell>
          <cell r="FY15">
            <v>312.7192</v>
          </cell>
        </row>
        <row r="16">
          <cell r="D16">
            <v>306.36599999999999</v>
          </cell>
          <cell r="FY16">
            <v>365.36599999999999</v>
          </cell>
        </row>
        <row r="17">
          <cell r="D17">
            <v>6173.723</v>
          </cell>
          <cell r="CY17">
            <v>0</v>
          </cell>
          <cell r="FY17">
            <v>7305.3229999999994</v>
          </cell>
        </row>
        <row r="20">
          <cell r="FY20">
            <v>0</v>
          </cell>
        </row>
        <row r="21">
          <cell r="DO21">
            <v>3000</v>
          </cell>
          <cell r="DP21">
            <v>100</v>
          </cell>
        </row>
        <row r="23">
          <cell r="D23">
            <v>371.59079999999994</v>
          </cell>
          <cell r="FY23">
            <v>372.99079999999992</v>
          </cell>
        </row>
        <row r="24">
          <cell r="D24">
            <v>970.38059999999996</v>
          </cell>
          <cell r="FY24">
            <v>1245.0264</v>
          </cell>
        </row>
        <row r="25">
          <cell r="D25">
            <v>378.23099999999999</v>
          </cell>
          <cell r="FY25">
            <v>406.03100000000001</v>
          </cell>
        </row>
        <row r="26">
          <cell r="D26">
            <v>391.12079999999997</v>
          </cell>
          <cell r="FY26">
            <v>415.02079999999995</v>
          </cell>
        </row>
        <row r="27">
          <cell r="FY27">
            <v>50</v>
          </cell>
        </row>
        <row r="30">
          <cell r="CI30">
            <v>35.4</v>
          </cell>
          <cell r="CJ30">
            <v>35.4</v>
          </cell>
          <cell r="FY30">
            <v>841.02319999999997</v>
          </cell>
        </row>
        <row r="32">
          <cell r="D32">
            <v>7990.723</v>
          </cell>
          <cell r="CY32">
            <v>13</v>
          </cell>
          <cell r="FY32">
            <v>10874.922999999999</v>
          </cell>
        </row>
      </sheetData>
      <sheetData sheetId="2">
        <row r="8">
          <cell r="D8">
            <v>2496.9863999999998</v>
          </cell>
          <cell r="CY8">
            <v>3</v>
          </cell>
          <cell r="FY8">
            <v>2717.4863999999998</v>
          </cell>
        </row>
        <row r="9">
          <cell r="DP9">
            <v>50</v>
          </cell>
        </row>
        <row r="10">
          <cell r="FY10">
            <v>0</v>
          </cell>
        </row>
      </sheetData>
      <sheetData sheetId="3">
        <row r="8">
          <cell r="FY8">
            <v>72.8</v>
          </cell>
        </row>
        <row r="11">
          <cell r="D11">
            <v>3104.5258000000003</v>
          </cell>
          <cell r="CY11">
            <v>0</v>
          </cell>
          <cell r="FY11">
            <v>3598.0258000000003</v>
          </cell>
        </row>
        <row r="12">
          <cell r="FY12">
            <v>299</v>
          </cell>
        </row>
        <row r="14">
          <cell r="FY14">
            <v>2429.2200000000003</v>
          </cell>
        </row>
        <row r="17">
          <cell r="FY17">
            <v>600</v>
          </cell>
        </row>
        <row r="19">
          <cell r="AT19">
            <v>14274</v>
          </cell>
          <cell r="CI19">
            <v>3000</v>
          </cell>
        </row>
        <row r="20">
          <cell r="CO20">
            <v>61455.7</v>
          </cell>
        </row>
        <row r="21">
          <cell r="CO21">
            <v>2500</v>
          </cell>
        </row>
        <row r="25">
          <cell r="FY25">
            <v>4025</v>
          </cell>
        </row>
        <row r="26">
          <cell r="FY26">
            <v>600</v>
          </cell>
        </row>
        <row r="27">
          <cell r="FY27">
            <v>100</v>
          </cell>
        </row>
        <row r="40">
          <cell r="FY40">
            <v>0</v>
          </cell>
        </row>
      </sheetData>
      <sheetData sheetId="4">
        <row r="8">
          <cell r="FY8">
            <v>3495.0639999999999</v>
          </cell>
        </row>
        <row r="13">
          <cell r="FY13">
            <v>4232.62</v>
          </cell>
        </row>
        <row r="14">
          <cell r="FY14">
            <v>1932.338</v>
          </cell>
        </row>
      </sheetData>
      <sheetData sheetId="5">
        <row r="10">
          <cell r="CY10">
            <v>64.900000000000006</v>
          </cell>
        </row>
        <row r="11">
          <cell r="D11">
            <v>4171.2173999999995</v>
          </cell>
          <cell r="CY11">
            <v>64.900000000000006</v>
          </cell>
          <cell r="FY11">
            <v>6428.0987999999998</v>
          </cell>
        </row>
        <row r="12">
          <cell r="D12">
            <v>7969.4117999999999</v>
          </cell>
          <cell r="FY12">
            <v>8336.5636000000013</v>
          </cell>
        </row>
        <row r="13">
          <cell r="D13">
            <v>0</v>
          </cell>
          <cell r="CY13">
            <v>0</v>
          </cell>
          <cell r="FY13">
            <v>3267.2</v>
          </cell>
        </row>
        <row r="16">
          <cell r="FY16">
            <v>20413.064400000003</v>
          </cell>
        </row>
        <row r="17">
          <cell r="FY17">
            <v>30720.197000000004</v>
          </cell>
        </row>
        <row r="23">
          <cell r="D23">
            <v>781.59059999999999</v>
          </cell>
          <cell r="CI23">
            <v>671.4</v>
          </cell>
          <cell r="CJ23">
            <v>671.4</v>
          </cell>
          <cell r="CY23">
            <v>768.40000000000009</v>
          </cell>
          <cell r="FY23">
            <v>14233.3416</v>
          </cell>
        </row>
        <row r="25">
          <cell r="D25">
            <v>54472.994624999992</v>
          </cell>
          <cell r="CI25">
            <v>0</v>
          </cell>
          <cell r="CP25">
            <v>0</v>
          </cell>
          <cell r="FY25">
            <v>56569.185624999998</v>
          </cell>
        </row>
        <row r="26">
          <cell r="D26">
            <v>4026.3047999999999</v>
          </cell>
          <cell r="CY26">
            <v>0</v>
          </cell>
          <cell r="FY26">
            <v>4091.7048000000004</v>
          </cell>
        </row>
        <row r="27">
          <cell r="D27">
            <v>0</v>
          </cell>
          <cell r="CY27">
            <v>0</v>
          </cell>
          <cell r="FY27">
            <v>1702.8</v>
          </cell>
        </row>
        <row r="28">
          <cell r="FY28">
            <v>363.01199999999994</v>
          </cell>
        </row>
        <row r="33">
          <cell r="FY33">
            <v>26094.397200000003</v>
          </cell>
        </row>
        <row r="35">
          <cell r="FY35">
            <v>101316.07889499998</v>
          </cell>
        </row>
        <row r="36">
          <cell r="FY36">
            <v>982.20279999999991</v>
          </cell>
        </row>
        <row r="38">
          <cell r="FY38">
            <v>972.42599999999993</v>
          </cell>
        </row>
        <row r="39">
          <cell r="FY39">
            <v>1117</v>
          </cell>
        </row>
        <row r="44">
          <cell r="D44">
            <v>11027.4192</v>
          </cell>
          <cell r="CY44">
            <v>9.5</v>
          </cell>
          <cell r="DJ44">
            <v>18</v>
          </cell>
          <cell r="DK44">
            <v>18</v>
          </cell>
          <cell r="FY44">
            <v>12477.143599999999</v>
          </cell>
        </row>
        <row r="47">
          <cell r="FY47">
            <v>14213.654799999998</v>
          </cell>
        </row>
        <row r="51">
          <cell r="FY51">
            <v>100</v>
          </cell>
        </row>
        <row r="56">
          <cell r="FY56">
            <v>0</v>
          </cell>
        </row>
        <row r="58">
          <cell r="FY58">
            <v>0</v>
          </cell>
        </row>
        <row r="60">
          <cell r="FY60">
            <v>121.7</v>
          </cell>
        </row>
        <row r="61">
          <cell r="FY61">
            <v>2748</v>
          </cell>
        </row>
        <row r="62">
          <cell r="FY62">
            <v>275</v>
          </cell>
        </row>
        <row r="64">
          <cell r="D64">
            <v>2526.5309999999999</v>
          </cell>
          <cell r="CY64">
            <v>4.2</v>
          </cell>
          <cell r="FY64">
            <v>2903.2309999999998</v>
          </cell>
        </row>
        <row r="65">
          <cell r="FY65">
            <v>300</v>
          </cell>
        </row>
        <row r="66">
          <cell r="D66">
            <v>6261.0576000000001</v>
          </cell>
          <cell r="CY66">
            <v>7.2</v>
          </cell>
          <cell r="FY66">
            <v>8340.3588000000018</v>
          </cell>
        </row>
        <row r="67">
          <cell r="D67">
            <v>2482.2629999999999</v>
          </cell>
          <cell r="CY67">
            <v>0</v>
          </cell>
          <cell r="FY67">
            <v>2528.143</v>
          </cell>
        </row>
        <row r="79">
          <cell r="FY79">
            <v>100</v>
          </cell>
        </row>
        <row r="108">
          <cell r="CM108">
            <v>48.2</v>
          </cell>
        </row>
        <row r="166">
          <cell r="FY166">
            <v>2259.1999999999998</v>
          </cell>
        </row>
      </sheetData>
      <sheetData sheetId="6">
        <row r="7">
          <cell r="CI7">
            <v>0</v>
          </cell>
          <cell r="CJ7">
            <v>0</v>
          </cell>
          <cell r="CY7">
            <v>6</v>
          </cell>
        </row>
        <row r="8">
          <cell r="D8">
            <v>2629.2641999999996</v>
          </cell>
          <cell r="BW8">
            <v>3</v>
          </cell>
          <cell r="CY8">
            <v>2</v>
          </cell>
          <cell r="FY8">
            <v>2775.1641999999997</v>
          </cell>
        </row>
        <row r="9">
          <cell r="BW9">
            <v>3</v>
          </cell>
        </row>
        <row r="10">
          <cell r="D10">
            <v>25105.299599999998</v>
          </cell>
          <cell r="CY10">
            <v>2</v>
          </cell>
          <cell r="FY10">
            <v>26648.599599999998</v>
          </cell>
        </row>
        <row r="13">
          <cell r="D13">
            <v>8568.1183999999994</v>
          </cell>
          <cell r="CY13">
            <v>2</v>
          </cell>
        </row>
        <row r="14">
          <cell r="FY14">
            <v>8984.6183999999994</v>
          </cell>
        </row>
        <row r="16">
          <cell r="FY16">
            <v>10.4</v>
          </cell>
        </row>
        <row r="17">
          <cell r="FY17">
            <v>0</v>
          </cell>
        </row>
      </sheetData>
      <sheetData sheetId="7">
        <row r="8">
          <cell r="CU8">
            <v>3814</v>
          </cell>
        </row>
        <row r="10">
          <cell r="CT10">
            <v>2378</v>
          </cell>
        </row>
        <row r="13">
          <cell r="FY13">
            <v>2777.0782199999999</v>
          </cell>
        </row>
        <row r="18">
          <cell r="FY18">
            <v>455</v>
          </cell>
        </row>
        <row r="19">
          <cell r="FY19">
            <v>0</v>
          </cell>
        </row>
        <row r="20">
          <cell r="FY20">
            <v>0</v>
          </cell>
        </row>
        <row r="21">
          <cell r="FY21">
            <v>0</v>
          </cell>
        </row>
        <row r="22">
          <cell r="FY22">
            <v>0</v>
          </cell>
        </row>
        <row r="23">
          <cell r="FY23">
            <v>7888</v>
          </cell>
        </row>
        <row r="24">
          <cell r="FY24">
            <v>0</v>
          </cell>
        </row>
        <row r="25">
          <cell r="FY25">
            <v>0</v>
          </cell>
        </row>
        <row r="26">
          <cell r="FY26">
            <v>614</v>
          </cell>
        </row>
        <row r="28">
          <cell r="FY28">
            <v>500.2</v>
          </cell>
        </row>
      </sheetData>
      <sheetData sheetId="8">
        <row r="8">
          <cell r="FY8">
            <v>300</v>
          </cell>
        </row>
        <row r="11">
          <cell r="FY11">
            <v>22222.572</v>
          </cell>
        </row>
      </sheetData>
      <sheetData sheetId="9">
        <row r="8">
          <cell r="CL8">
            <v>4890</v>
          </cell>
        </row>
        <row r="9">
          <cell r="CK9">
            <v>5716</v>
          </cell>
        </row>
        <row r="11">
          <cell r="CO11">
            <v>16639.96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J267"/>
  <sheetViews>
    <sheetView tabSelected="1" topLeftCell="B1" zoomScale="75" workbookViewId="0">
      <selection activeCell="H4" sqref="H4"/>
    </sheetView>
  </sheetViews>
  <sheetFormatPr defaultRowHeight="15"/>
  <cols>
    <col min="1" max="1" width="9.7109375" bestFit="1" customWidth="1"/>
    <col min="2" max="2" width="82.5703125" customWidth="1"/>
    <col min="3" max="3" width="20.28515625" customWidth="1"/>
    <col min="4" max="4" width="10.28515625" customWidth="1"/>
    <col min="5" max="5" width="9" customWidth="1"/>
    <col min="6" max="6" width="10" customWidth="1"/>
    <col min="7" max="7" width="17.42578125" customWidth="1"/>
    <col min="8" max="8" width="20.5703125" customWidth="1"/>
    <col min="9" max="9" width="17.5703125" customWidth="1"/>
    <col min="10" max="10" width="10.42578125" bestFit="1" customWidth="1"/>
  </cols>
  <sheetData>
    <row r="1" spans="1:10" ht="61.5" customHeight="1">
      <c r="D1" s="74" t="s">
        <v>508</v>
      </c>
      <c r="E1" s="74"/>
      <c r="F1" s="74"/>
      <c r="G1" s="74"/>
    </row>
    <row r="2" spans="1:10" ht="24" customHeight="1">
      <c r="D2" s="74"/>
      <c r="E2" s="74"/>
      <c r="F2" s="74"/>
      <c r="G2" s="74"/>
    </row>
    <row r="3" spans="1:10" ht="17.25" customHeight="1">
      <c r="D3" s="74"/>
      <c r="E3" s="74"/>
      <c r="F3" s="74"/>
      <c r="G3" s="74"/>
    </row>
    <row r="4" spans="1:10" ht="87" customHeight="1">
      <c r="A4" s="71" t="s">
        <v>83</v>
      </c>
      <c r="B4" s="71"/>
      <c r="C4" s="71"/>
      <c r="D4" s="71"/>
      <c r="E4" s="71"/>
      <c r="F4" s="71"/>
      <c r="G4" s="71"/>
    </row>
    <row r="8" spans="1:10" ht="19.5" thickBot="1">
      <c r="I8" s="1" t="s">
        <v>84</v>
      </c>
    </row>
    <row r="9" spans="1:10" ht="18.75">
      <c r="A9" s="72" t="s">
        <v>85</v>
      </c>
      <c r="B9" s="72" t="s">
        <v>86</v>
      </c>
      <c r="C9" s="72" t="s">
        <v>87</v>
      </c>
      <c r="D9" s="72" t="s">
        <v>88</v>
      </c>
      <c r="E9" s="72" t="s">
        <v>89</v>
      </c>
      <c r="F9" s="72" t="s">
        <v>90</v>
      </c>
      <c r="G9" s="2" t="s">
        <v>91</v>
      </c>
      <c r="H9" s="2" t="s">
        <v>91</v>
      </c>
      <c r="I9" s="2" t="s">
        <v>91</v>
      </c>
    </row>
    <row r="10" spans="1:10" ht="19.5" thickBot="1">
      <c r="A10" s="73"/>
      <c r="B10" s="73"/>
      <c r="C10" s="73"/>
      <c r="D10" s="73"/>
      <c r="E10" s="73"/>
      <c r="F10" s="73"/>
      <c r="G10" s="1" t="s">
        <v>92</v>
      </c>
      <c r="H10" s="1" t="s">
        <v>93</v>
      </c>
      <c r="I10" s="1" t="s">
        <v>94</v>
      </c>
    </row>
    <row r="11" spans="1:10" ht="15.75" thickBot="1">
      <c r="A11" s="3"/>
      <c r="B11" s="4"/>
      <c r="C11" s="4"/>
      <c r="D11" s="4"/>
      <c r="E11" s="4"/>
      <c r="F11" s="4"/>
      <c r="G11" s="5"/>
    </row>
    <row r="12" spans="1:10" ht="19.5" thickBot="1">
      <c r="A12" s="6">
        <v>1</v>
      </c>
      <c r="B12" s="7">
        <v>2</v>
      </c>
      <c r="C12" s="6">
        <v>3</v>
      </c>
      <c r="D12" s="6">
        <v>4</v>
      </c>
      <c r="E12" s="6">
        <v>5</v>
      </c>
      <c r="F12" s="6">
        <v>6</v>
      </c>
      <c r="G12" s="7">
        <v>7</v>
      </c>
      <c r="H12" s="7">
        <v>8</v>
      </c>
      <c r="I12" s="7">
        <v>9</v>
      </c>
    </row>
    <row r="13" spans="1:10" ht="21" thickBot="1">
      <c r="A13" s="8"/>
      <c r="B13" s="8" t="s">
        <v>95</v>
      </c>
      <c r="C13" s="8"/>
      <c r="D13" s="8"/>
      <c r="E13" s="8"/>
      <c r="F13" s="8"/>
      <c r="G13" s="9">
        <f>+G14+G56+G135+G149+G156+G176+G207+G218+G228+G237+G254</f>
        <v>582768.29313999997</v>
      </c>
      <c r="H13" s="9">
        <f>[1]программы!G13-0.1</f>
        <v>486935.16551939998</v>
      </c>
      <c r="I13" s="9">
        <f>[2]программы!G13</f>
        <v>534989.10324390244</v>
      </c>
      <c r="J13" s="70">
        <f>G13+H13+I13</f>
        <v>1604692.5619033026</v>
      </c>
    </row>
    <row r="14" spans="1:10" ht="38.25" thickBot="1">
      <c r="A14" s="10">
        <v>1</v>
      </c>
      <c r="B14" s="11" t="s">
        <v>96</v>
      </c>
      <c r="C14" s="12" t="s">
        <v>97</v>
      </c>
      <c r="D14" s="13"/>
      <c r="E14" s="13"/>
      <c r="F14" s="13"/>
      <c r="G14" s="14">
        <f>+G15+G19+G32</f>
        <v>35954.57</v>
      </c>
      <c r="H14" s="14">
        <f>[1]программы!G14</f>
        <v>32770.858207999998</v>
      </c>
      <c r="I14" s="14">
        <f>[2]программы!G14</f>
        <v>33371.78766858</v>
      </c>
      <c r="J14" s="70">
        <f t="shared" ref="J14:J77" si="0">G14+H14+I14</f>
        <v>102097.21587658</v>
      </c>
    </row>
    <row r="15" spans="1:10" ht="38.25" thickBot="1">
      <c r="A15" s="15" t="s">
        <v>98</v>
      </c>
      <c r="B15" s="16" t="s">
        <v>99</v>
      </c>
      <c r="C15" s="17" t="s">
        <v>100</v>
      </c>
      <c r="D15" s="18"/>
      <c r="E15" s="18"/>
      <c r="F15" s="18"/>
      <c r="G15" s="19">
        <f>+G17</f>
        <v>100</v>
      </c>
      <c r="H15" s="19">
        <f>[1]программы!G15</f>
        <v>100</v>
      </c>
      <c r="I15" s="19">
        <f>[2]программы!G15</f>
        <v>100</v>
      </c>
      <c r="J15" s="70">
        <f t="shared" si="0"/>
        <v>300</v>
      </c>
    </row>
    <row r="16" spans="1:10" ht="57" thickBot="1">
      <c r="A16" s="20"/>
      <c r="B16" s="21" t="s">
        <v>101</v>
      </c>
      <c r="C16" s="22" t="s">
        <v>102</v>
      </c>
      <c r="D16" s="23"/>
      <c r="E16" s="23"/>
      <c r="F16" s="23"/>
      <c r="G16" s="24">
        <f>G17</f>
        <v>100</v>
      </c>
      <c r="H16" s="24">
        <f>[1]программы!G16</f>
        <v>100</v>
      </c>
      <c r="I16" s="24">
        <f>[2]программы!G16</f>
        <v>100</v>
      </c>
      <c r="J16" s="70">
        <f t="shared" si="0"/>
        <v>300</v>
      </c>
    </row>
    <row r="17" spans="1:10" ht="132" thickBot="1">
      <c r="A17" s="25"/>
      <c r="B17" s="26" t="s">
        <v>103</v>
      </c>
      <c r="C17" s="27" t="s">
        <v>104</v>
      </c>
      <c r="D17" s="27">
        <v>200</v>
      </c>
      <c r="E17" s="28" t="s">
        <v>105</v>
      </c>
      <c r="F17" s="28" t="s">
        <v>106</v>
      </c>
      <c r="G17" s="29">
        <f>'[3]ОБРАЗОВАНИЕ 07'!FY51</f>
        <v>100</v>
      </c>
      <c r="H17" s="29">
        <f>[1]программы!G17</f>
        <v>100</v>
      </c>
      <c r="I17" s="29">
        <f>[2]программы!G17</f>
        <v>100</v>
      </c>
      <c r="J17" s="70">
        <f t="shared" si="0"/>
        <v>300</v>
      </c>
    </row>
    <row r="18" spans="1:10" ht="38.25" hidden="1" thickBot="1">
      <c r="A18" s="20"/>
      <c r="B18" s="21" t="s">
        <v>107</v>
      </c>
      <c r="C18" s="22" t="s">
        <v>108</v>
      </c>
      <c r="D18" s="23"/>
      <c r="E18" s="23"/>
      <c r="F18" s="23"/>
      <c r="G18" s="24"/>
      <c r="H18" s="24">
        <f>[1]программы!G18</f>
        <v>0</v>
      </c>
      <c r="I18" s="24">
        <f>[2]программы!G18</f>
        <v>0</v>
      </c>
      <c r="J18" s="70">
        <f t="shared" si="0"/>
        <v>0</v>
      </c>
    </row>
    <row r="19" spans="1:10" ht="57" thickBot="1">
      <c r="A19" s="15" t="s">
        <v>109</v>
      </c>
      <c r="B19" s="16" t="s">
        <v>110</v>
      </c>
      <c r="C19" s="30" t="s">
        <v>111</v>
      </c>
      <c r="D19" s="18"/>
      <c r="E19" s="18"/>
      <c r="F19" s="18"/>
      <c r="G19" s="19">
        <f>+G20+G29+G30</f>
        <v>2200.1441999999997</v>
      </c>
      <c r="H19" s="19">
        <f>[1]программы!G19</f>
        <v>1275.4856</v>
      </c>
      <c r="I19" s="19">
        <f>[2]программы!G19</f>
        <v>1323.3054000000002</v>
      </c>
      <c r="J19" s="70">
        <f t="shared" si="0"/>
        <v>4798.9351999999999</v>
      </c>
    </row>
    <row r="20" spans="1:10" ht="57" thickBot="1">
      <c r="A20" s="20"/>
      <c r="B20" s="21" t="s">
        <v>112</v>
      </c>
      <c r="C20" s="22" t="s">
        <v>113</v>
      </c>
      <c r="D20" s="23"/>
      <c r="E20" s="23"/>
      <c r="F20" s="23"/>
      <c r="G20" s="24">
        <f>G23+G24+G25+G26+G27+G28+G21+G22</f>
        <v>2200.1441999999997</v>
      </c>
      <c r="H20" s="24">
        <f>[1]программы!G20</f>
        <v>1275.4856</v>
      </c>
      <c r="I20" s="24">
        <f>[2]программы!G20</f>
        <v>1323.3054000000002</v>
      </c>
      <c r="J20" s="70">
        <f t="shared" si="0"/>
        <v>4798.9351999999999</v>
      </c>
    </row>
    <row r="21" spans="1:10" ht="169.5" thickBot="1">
      <c r="A21" s="31"/>
      <c r="B21" s="32" t="s">
        <v>114</v>
      </c>
      <c r="C21" s="33" t="s">
        <v>115</v>
      </c>
      <c r="D21" s="27">
        <v>100</v>
      </c>
      <c r="E21" s="28" t="s">
        <v>116</v>
      </c>
      <c r="F21" s="28" t="s">
        <v>117</v>
      </c>
      <c r="G21" s="34">
        <f>'[3]УПРАВЛЕНИЕ 01'!D14+'[3]УПРАВЛЕНИЕ 01'!D15+'[3]УПРАВЛЕНИЕ 01'!D16</f>
        <v>889.40159999999992</v>
      </c>
      <c r="H21" s="34">
        <f>[1]программы!G21</f>
        <v>0</v>
      </c>
      <c r="I21" s="34">
        <f>[2]программы!G21</f>
        <v>0</v>
      </c>
      <c r="J21" s="70">
        <f t="shared" si="0"/>
        <v>889.40159999999992</v>
      </c>
    </row>
    <row r="22" spans="1:10" ht="132" thickBot="1">
      <c r="A22" s="31"/>
      <c r="B22" s="32" t="s">
        <v>118</v>
      </c>
      <c r="C22" s="33" t="s">
        <v>115</v>
      </c>
      <c r="D22" s="27">
        <v>200</v>
      </c>
      <c r="E22" s="28" t="s">
        <v>116</v>
      </c>
      <c r="F22" s="28" t="s">
        <v>117</v>
      </c>
      <c r="G22" s="34">
        <f>'[3]УПРАВЛЕНИЕ 01'!FY14+'[3]УПРАВЛЕНИЕ 01'!FY15+'[3]УПРАВЛЕНИЕ 01'!FY16-'[3]УПРАВЛЕНИЕ 01'!D14-'[3]УПРАВЛЕНИЕ 01'!D15-'[3]УПРАВЛЕНИЕ 01'!D16</f>
        <v>116.69999999999999</v>
      </c>
      <c r="H22" s="34">
        <f>[1]программы!G22</f>
        <v>0</v>
      </c>
      <c r="I22" s="34">
        <f>[2]программы!G22</f>
        <v>0</v>
      </c>
      <c r="J22" s="70">
        <f t="shared" si="0"/>
        <v>116.69999999999999</v>
      </c>
    </row>
    <row r="23" spans="1:10" ht="169.5" thickBot="1">
      <c r="A23" s="31"/>
      <c r="B23" s="32" t="s">
        <v>119</v>
      </c>
      <c r="C23" s="33" t="s">
        <v>120</v>
      </c>
      <c r="D23" s="27">
        <v>100</v>
      </c>
      <c r="E23" s="28" t="s">
        <v>116</v>
      </c>
      <c r="F23" s="28" t="s">
        <v>121</v>
      </c>
      <c r="G23" s="34">
        <f>'[3]УПРАВЛЕНИЕ 01'!D23</f>
        <v>371.59079999999994</v>
      </c>
      <c r="H23" s="34">
        <f>[1]программы!G23</f>
        <v>385</v>
      </c>
      <c r="I23" s="34">
        <f>[2]программы!G23</f>
        <v>401</v>
      </c>
      <c r="J23" s="70">
        <f t="shared" si="0"/>
        <v>1157.5907999999999</v>
      </c>
    </row>
    <row r="24" spans="1:10" ht="132" thickBot="1">
      <c r="A24" s="31"/>
      <c r="B24" s="32" t="s">
        <v>122</v>
      </c>
      <c r="C24" s="33" t="s">
        <v>120</v>
      </c>
      <c r="D24" s="27">
        <v>200</v>
      </c>
      <c r="E24" s="28" t="s">
        <v>116</v>
      </c>
      <c r="F24" s="28" t="s">
        <v>121</v>
      </c>
      <c r="G24" s="34">
        <f>'[3]УПРАВЛЕНИЕ 01'!FY23-'[3]УПРАВЛЕНИЕ 01'!D23</f>
        <v>1.3999999999999773</v>
      </c>
      <c r="H24" s="34">
        <f>[1]программы!G24</f>
        <v>0</v>
      </c>
      <c r="I24" s="34">
        <f>[2]программы!G24</f>
        <v>0</v>
      </c>
      <c r="J24" s="70">
        <f t="shared" si="0"/>
        <v>1.3999999999999773</v>
      </c>
    </row>
    <row r="25" spans="1:10" ht="188.25" thickBot="1">
      <c r="A25" s="31"/>
      <c r="B25" s="32" t="s">
        <v>123</v>
      </c>
      <c r="C25" s="33" t="s">
        <v>124</v>
      </c>
      <c r="D25" s="33">
        <v>100</v>
      </c>
      <c r="E25" s="28" t="s">
        <v>116</v>
      </c>
      <c r="F25" s="28" t="s">
        <v>121</v>
      </c>
      <c r="G25" s="35">
        <f>'[3]УПРАВЛЕНИЕ 01'!D26</f>
        <v>391.12079999999997</v>
      </c>
      <c r="H25" s="35">
        <f>[1]программы!G25</f>
        <v>417.45139999999998</v>
      </c>
      <c r="I25" s="35">
        <f>[2]программы!G25</f>
        <v>434.34720000000004</v>
      </c>
      <c r="J25" s="70">
        <f t="shared" si="0"/>
        <v>1242.9194</v>
      </c>
    </row>
    <row r="26" spans="1:10" ht="150.75" thickBot="1">
      <c r="A26" s="31"/>
      <c r="B26" s="32" t="s">
        <v>125</v>
      </c>
      <c r="C26" s="33" t="s">
        <v>124</v>
      </c>
      <c r="D26" s="33">
        <v>200</v>
      </c>
      <c r="E26" s="28" t="s">
        <v>116</v>
      </c>
      <c r="F26" s="28" t="s">
        <v>121</v>
      </c>
      <c r="G26" s="35">
        <f>'[3]УПРАВЛЕНИЕ 01'!FY26-'[3]УПРАВЛЕНИЕ 01'!D26</f>
        <v>23.899999999999977</v>
      </c>
      <c r="H26" s="35">
        <f>[1]программы!G26</f>
        <v>55</v>
      </c>
      <c r="I26" s="35">
        <f>[2]программы!G26</f>
        <v>55</v>
      </c>
      <c r="J26" s="70">
        <f t="shared" si="0"/>
        <v>133.89999999999998</v>
      </c>
    </row>
    <row r="27" spans="1:10" ht="188.25" thickBot="1">
      <c r="A27" s="31"/>
      <c r="B27" s="32" t="s">
        <v>126</v>
      </c>
      <c r="C27" s="33" t="s">
        <v>127</v>
      </c>
      <c r="D27" s="33">
        <v>100</v>
      </c>
      <c r="E27" s="28" t="s">
        <v>116</v>
      </c>
      <c r="F27" s="28" t="s">
        <v>121</v>
      </c>
      <c r="G27" s="35">
        <f>'[3]УПРАВЛЕНИЕ 01'!D25</f>
        <v>378.23099999999999</v>
      </c>
      <c r="H27" s="35">
        <f>[1]программы!G27</f>
        <v>393.33420000000001</v>
      </c>
      <c r="I27" s="35">
        <f>[2]программы!G27</f>
        <v>408.95820000000003</v>
      </c>
      <c r="J27" s="70">
        <f t="shared" si="0"/>
        <v>1180.5234</v>
      </c>
    </row>
    <row r="28" spans="1:10" ht="150.75" thickBot="1">
      <c r="A28" s="31"/>
      <c r="B28" s="32" t="s">
        <v>128</v>
      </c>
      <c r="C28" s="33" t="s">
        <v>127</v>
      </c>
      <c r="D28" s="33">
        <v>200</v>
      </c>
      <c r="E28" s="28" t="s">
        <v>116</v>
      </c>
      <c r="F28" s="28" t="s">
        <v>121</v>
      </c>
      <c r="G28" s="35">
        <f>'[3]УПРАВЛЕНИЕ 01'!FY25-'[3]УПРАВЛЕНИЕ 01'!D25</f>
        <v>27.800000000000011</v>
      </c>
      <c r="H28" s="35">
        <f>[1]программы!G28</f>
        <v>24.699999999999989</v>
      </c>
      <c r="I28" s="35">
        <f>[2]программы!G28</f>
        <v>24</v>
      </c>
      <c r="J28" s="70">
        <f t="shared" si="0"/>
        <v>76.5</v>
      </c>
    </row>
    <row r="29" spans="1:10" ht="57" hidden="1" thickBot="1">
      <c r="A29" s="20"/>
      <c r="B29" s="21" t="s">
        <v>129</v>
      </c>
      <c r="C29" s="22" t="s">
        <v>130</v>
      </c>
      <c r="D29" s="23"/>
      <c r="E29" s="23"/>
      <c r="F29" s="23"/>
      <c r="G29" s="24"/>
      <c r="H29" s="24">
        <f>[1]программы!G29</f>
        <v>0</v>
      </c>
      <c r="I29" s="24">
        <f>[2]программы!G29</f>
        <v>0</v>
      </c>
      <c r="J29" s="70">
        <f t="shared" si="0"/>
        <v>0</v>
      </c>
    </row>
    <row r="30" spans="1:10" ht="38.25" hidden="1" thickBot="1">
      <c r="A30" s="20"/>
      <c r="B30" s="21" t="s">
        <v>131</v>
      </c>
      <c r="C30" s="22" t="s">
        <v>132</v>
      </c>
      <c r="D30" s="23"/>
      <c r="E30" s="23"/>
      <c r="F30" s="23"/>
      <c r="G30" s="24">
        <f>+G31</f>
        <v>0</v>
      </c>
      <c r="H30" s="24">
        <f>[1]программы!G30</f>
        <v>0</v>
      </c>
      <c r="I30" s="24">
        <f>[2]программы!G30</f>
        <v>0</v>
      </c>
      <c r="J30" s="70">
        <f t="shared" si="0"/>
        <v>0</v>
      </c>
    </row>
    <row r="31" spans="1:10" ht="113.25" hidden="1" thickBot="1">
      <c r="A31" s="31"/>
      <c r="B31" s="32" t="s">
        <v>133</v>
      </c>
      <c r="C31" s="33" t="s">
        <v>134</v>
      </c>
      <c r="D31" s="33">
        <v>500</v>
      </c>
      <c r="E31" s="28" t="s">
        <v>135</v>
      </c>
      <c r="F31" s="28" t="s">
        <v>136</v>
      </c>
      <c r="G31" s="35">
        <f>'[3]Межбюдж.трансф. 14'!CO13</f>
        <v>0</v>
      </c>
      <c r="H31" s="35">
        <f>[1]программы!G31</f>
        <v>0</v>
      </c>
      <c r="I31" s="35">
        <f>[2]программы!G31</f>
        <v>0</v>
      </c>
      <c r="J31" s="70">
        <f t="shared" si="0"/>
        <v>0</v>
      </c>
    </row>
    <row r="32" spans="1:10" ht="38.25" thickBot="1">
      <c r="A32" s="15" t="s">
        <v>137</v>
      </c>
      <c r="B32" s="16" t="s">
        <v>138</v>
      </c>
      <c r="C32" s="30" t="s">
        <v>139</v>
      </c>
      <c r="D32" s="18"/>
      <c r="E32" s="18"/>
      <c r="F32" s="18"/>
      <c r="G32" s="19">
        <f>G33+G38+G41+G48+G50+G52+G54</f>
        <v>33654.425799999997</v>
      </c>
      <c r="H32" s="19">
        <f>[1]программы!G32</f>
        <v>31395.372607999998</v>
      </c>
      <c r="I32" s="19">
        <f>[2]программы!G32</f>
        <v>31948.482268579999</v>
      </c>
      <c r="J32" s="70">
        <f t="shared" si="0"/>
        <v>96998.280676579991</v>
      </c>
    </row>
    <row r="33" spans="1:10" ht="57" thickBot="1">
      <c r="A33" s="20"/>
      <c r="B33" s="21" t="s">
        <v>140</v>
      </c>
      <c r="C33" s="22" t="s">
        <v>141</v>
      </c>
      <c r="D33" s="23"/>
      <c r="E33" s="23"/>
      <c r="F33" s="23"/>
      <c r="G33" s="24">
        <f>G34+G35+G36+G37</f>
        <v>20871.655599999998</v>
      </c>
      <c r="H33" s="24">
        <f>[1]программы!G33</f>
        <v>19505.528705999997</v>
      </c>
      <c r="I33" s="24">
        <f>[2]программы!G33</f>
        <v>19893.627627559999</v>
      </c>
      <c r="J33" s="70">
        <f t="shared" si="0"/>
        <v>60270.811933559991</v>
      </c>
    </row>
    <row r="34" spans="1:10" ht="169.5" thickBot="1">
      <c r="A34" s="31"/>
      <c r="B34" s="36" t="s">
        <v>114</v>
      </c>
      <c r="C34" s="27" t="s">
        <v>142</v>
      </c>
      <c r="D34" s="27">
        <v>100</v>
      </c>
      <c r="E34" s="28" t="s">
        <v>116</v>
      </c>
      <c r="F34" s="28" t="s">
        <v>117</v>
      </c>
      <c r="G34" s="34">
        <f>'[3]УПРАВЛЕНИЕ 01'!D13</f>
        <v>14886.574200000001</v>
      </c>
      <c r="H34" s="34">
        <f>[1]программы!G34</f>
        <v>15035.289941999999</v>
      </c>
      <c r="I34" s="34">
        <f>[2]программы!G34</f>
        <v>15185.492841420002</v>
      </c>
      <c r="J34" s="70">
        <f t="shared" si="0"/>
        <v>45107.356983420003</v>
      </c>
    </row>
    <row r="35" spans="1:10" ht="132" thickBot="1">
      <c r="A35" s="31"/>
      <c r="B35" s="36" t="s">
        <v>118</v>
      </c>
      <c r="C35" s="27" t="s">
        <v>142</v>
      </c>
      <c r="D35" s="27">
        <v>200</v>
      </c>
      <c r="E35" s="28" t="s">
        <v>116</v>
      </c>
      <c r="F35" s="28" t="s">
        <v>117</v>
      </c>
      <c r="G35" s="34">
        <f>'[3]УПРАВЛЕНИЕ 01'!FY13-'[3]УПРАВЛЕНИЕ 01'!D13-'[3]УПРАВЛЕНИЕ 01'!CY13</f>
        <v>3480.3999999999983</v>
      </c>
      <c r="H35" s="34">
        <f>[1]программы!G35</f>
        <v>1941.6565499999983</v>
      </c>
      <c r="I35" s="34">
        <f>[2]программы!G35</f>
        <v>2155.4127499999963</v>
      </c>
      <c r="J35" s="70">
        <f t="shared" si="0"/>
        <v>7577.4692999999934</v>
      </c>
    </row>
    <row r="36" spans="1:10" ht="113.25" thickBot="1">
      <c r="A36" s="31"/>
      <c r="B36" s="36" t="s">
        <v>143</v>
      </c>
      <c r="C36" s="27" t="s">
        <v>142</v>
      </c>
      <c r="D36" s="27">
        <v>800</v>
      </c>
      <c r="E36" s="28" t="s">
        <v>116</v>
      </c>
      <c r="F36" s="28" t="s">
        <v>117</v>
      </c>
      <c r="G36" s="34">
        <f>'[3]УПРАВЛЕНИЕ 01'!CZ13+'[3]УПРАВЛЕНИЕ 01'!DA13</f>
        <v>109.6</v>
      </c>
      <c r="H36" s="34">
        <f>[1]программы!G36</f>
        <v>109.6</v>
      </c>
      <c r="I36" s="34">
        <f>[2]программы!G36</f>
        <v>109.6</v>
      </c>
      <c r="J36" s="70">
        <f t="shared" si="0"/>
        <v>328.79999999999995</v>
      </c>
    </row>
    <row r="37" spans="1:10" ht="169.5" thickBot="1">
      <c r="A37" s="31"/>
      <c r="B37" s="36" t="s">
        <v>144</v>
      </c>
      <c r="C37" s="27" t="s">
        <v>145</v>
      </c>
      <c r="D37" s="27">
        <v>100</v>
      </c>
      <c r="E37" s="28" t="s">
        <v>116</v>
      </c>
      <c r="F37" s="28" t="s">
        <v>146</v>
      </c>
      <c r="G37" s="34">
        <f>'[3]УПРАВЛЕНИЕ 01'!D9</f>
        <v>2395.0814</v>
      </c>
      <c r="H37" s="34">
        <f>[1]программы!G37</f>
        <v>2418.9822140000001</v>
      </c>
      <c r="I37" s="34">
        <f>[2]программы!G37</f>
        <v>2443.1220361400001</v>
      </c>
      <c r="J37" s="70">
        <f t="shared" si="0"/>
        <v>7257.1856501400007</v>
      </c>
    </row>
    <row r="38" spans="1:10" ht="57" thickBot="1">
      <c r="A38" s="20"/>
      <c r="B38" s="21" t="s">
        <v>147</v>
      </c>
      <c r="C38" s="22" t="s">
        <v>148</v>
      </c>
      <c r="D38" s="23"/>
      <c r="E38" s="23"/>
      <c r="F38" s="23"/>
      <c r="G38" s="24">
        <f>G39+G40</f>
        <v>1307.6471999999999</v>
      </c>
      <c r="H38" s="24">
        <f>[1]программы!G38</f>
        <v>1320.4536720000001</v>
      </c>
      <c r="I38" s="24">
        <f>[2]программы!G38</f>
        <v>1333.38820872</v>
      </c>
      <c r="J38" s="70">
        <f t="shared" si="0"/>
        <v>3961.4890807199999</v>
      </c>
    </row>
    <row r="39" spans="1:10" ht="169.5" thickBot="1">
      <c r="A39" s="31"/>
      <c r="B39" s="26" t="s">
        <v>114</v>
      </c>
      <c r="C39" s="27" t="s">
        <v>149</v>
      </c>
      <c r="D39" s="28" t="s">
        <v>150</v>
      </c>
      <c r="E39" s="28" t="s">
        <v>116</v>
      </c>
      <c r="F39" s="28" t="s">
        <v>136</v>
      </c>
      <c r="G39" s="29">
        <f>'[3]УПРАВЛЕНИЕ 01'!D11</f>
        <v>1284.6471999999999</v>
      </c>
      <c r="H39" s="29">
        <f>[1]программы!G39</f>
        <v>1297.4536720000001</v>
      </c>
      <c r="I39" s="29">
        <f>[2]программы!G39</f>
        <v>1310.38820872</v>
      </c>
      <c r="J39" s="70">
        <f t="shared" si="0"/>
        <v>3892.4890807199999</v>
      </c>
    </row>
    <row r="40" spans="1:10" ht="132" thickBot="1">
      <c r="A40" s="31"/>
      <c r="B40" s="26" t="s">
        <v>118</v>
      </c>
      <c r="C40" s="27" t="s">
        <v>149</v>
      </c>
      <c r="D40" s="27">
        <v>200</v>
      </c>
      <c r="E40" s="28" t="s">
        <v>116</v>
      </c>
      <c r="F40" s="28" t="s">
        <v>136</v>
      </c>
      <c r="G40" s="29">
        <f>'[3]УПРАВЛЕНИЕ 01'!FY11-'[3]УПРАВЛЕНИЕ 01'!D11</f>
        <v>23</v>
      </c>
      <c r="H40" s="29">
        <f>[1]программы!G40</f>
        <v>23</v>
      </c>
      <c r="I40" s="29">
        <f>[2]программы!G40</f>
        <v>23</v>
      </c>
      <c r="J40" s="70">
        <f t="shared" si="0"/>
        <v>69</v>
      </c>
    </row>
    <row r="41" spans="1:10" ht="57" thickBot="1">
      <c r="A41" s="20"/>
      <c r="B41" s="21" t="s">
        <v>151</v>
      </c>
      <c r="C41" s="22" t="s">
        <v>152</v>
      </c>
      <c r="D41" s="23"/>
      <c r="E41" s="23"/>
      <c r="F41" s="23"/>
      <c r="G41" s="24">
        <f>G42+G43+G44+G45+G46+G47</f>
        <v>10974.922999999999</v>
      </c>
      <c r="H41" s="24">
        <f>[1]программы!G41</f>
        <v>10069.19023</v>
      </c>
      <c r="I41" s="24">
        <f>[2]программы!G41</f>
        <v>10221.266432299999</v>
      </c>
      <c r="J41" s="70">
        <f t="shared" si="0"/>
        <v>31265.379662299998</v>
      </c>
    </row>
    <row r="42" spans="1:10" ht="75.75" thickBot="1">
      <c r="A42" s="31"/>
      <c r="B42" s="32" t="s">
        <v>153</v>
      </c>
      <c r="C42" s="33" t="s">
        <v>154</v>
      </c>
      <c r="D42" s="33">
        <v>800</v>
      </c>
      <c r="E42" s="28" t="s">
        <v>116</v>
      </c>
      <c r="F42" s="28" t="s">
        <v>155</v>
      </c>
      <c r="G42" s="37">
        <f>'[3]УПРАВЛЕНИЕ 01'!DP21</f>
        <v>100</v>
      </c>
      <c r="H42" s="37">
        <f>[1]программы!G42</f>
        <v>0</v>
      </c>
      <c r="I42" s="37">
        <f>[2]программы!G42</f>
        <v>0</v>
      </c>
      <c r="J42" s="70">
        <f t="shared" si="0"/>
        <v>100</v>
      </c>
    </row>
    <row r="43" spans="1:10" ht="150.75" thickBot="1">
      <c r="A43" s="31"/>
      <c r="B43" s="32" t="s">
        <v>156</v>
      </c>
      <c r="C43" s="33" t="s">
        <v>157</v>
      </c>
      <c r="D43" s="33">
        <v>100</v>
      </c>
      <c r="E43" s="28" t="s">
        <v>116</v>
      </c>
      <c r="F43" s="28" t="s">
        <v>121</v>
      </c>
      <c r="G43" s="35">
        <f>'[3]УПРАВЛЕНИЕ 01'!D32</f>
        <v>7990.723</v>
      </c>
      <c r="H43" s="35">
        <f>[1]программы!G43</f>
        <v>8070.6202299999995</v>
      </c>
      <c r="I43" s="35">
        <f>[2]программы!G43</f>
        <v>8151.3164323000001</v>
      </c>
      <c r="J43" s="70">
        <f t="shared" si="0"/>
        <v>24212.6596623</v>
      </c>
    </row>
    <row r="44" spans="1:10" ht="94.5" thickBot="1">
      <c r="A44" s="31"/>
      <c r="B44" s="32" t="s">
        <v>158</v>
      </c>
      <c r="C44" s="33" t="s">
        <v>157</v>
      </c>
      <c r="D44" s="33">
        <v>200</v>
      </c>
      <c r="E44" s="28" t="s">
        <v>116</v>
      </c>
      <c r="F44" s="28" t="s">
        <v>121</v>
      </c>
      <c r="G44" s="35">
        <f>'[3]УПРАВЛЕНИЕ 01'!FY32-'[3]УПРАВЛЕНИЕ 01'!D32-'[3]УПРАВЛЕНИЕ 01'!CY32</f>
        <v>2871.1999999999989</v>
      </c>
      <c r="H44" s="35">
        <f>[1]программы!G44</f>
        <v>1985.5700000000006</v>
      </c>
      <c r="I44" s="35">
        <f>[2]программы!G44</f>
        <v>2056.9499999999989</v>
      </c>
      <c r="J44" s="70">
        <f t="shared" si="0"/>
        <v>6913.7199999999984</v>
      </c>
    </row>
    <row r="45" spans="1:10" ht="94.5" thickBot="1">
      <c r="A45" s="31"/>
      <c r="B45" s="32" t="s">
        <v>159</v>
      </c>
      <c r="C45" s="33" t="s">
        <v>157</v>
      </c>
      <c r="D45" s="33">
        <v>800</v>
      </c>
      <c r="E45" s="28" t="s">
        <v>116</v>
      </c>
      <c r="F45" s="28" t="s">
        <v>121</v>
      </c>
      <c r="G45" s="35">
        <f>'[3]УПРАВЛЕНИЕ 01'!CY32</f>
        <v>13</v>
      </c>
      <c r="H45" s="35">
        <f>[1]программы!G45</f>
        <v>13</v>
      </c>
      <c r="I45" s="35">
        <f>[2]программы!G45</f>
        <v>13</v>
      </c>
      <c r="J45" s="70">
        <f t="shared" si="0"/>
        <v>39</v>
      </c>
    </row>
    <row r="46" spans="1:10" ht="94.5" hidden="1" thickBot="1">
      <c r="A46" s="4"/>
      <c r="B46" s="32" t="s">
        <v>160</v>
      </c>
      <c r="C46" s="33" t="s">
        <v>161</v>
      </c>
      <c r="D46" s="28" t="s">
        <v>162</v>
      </c>
      <c r="E46" s="38" t="s">
        <v>105</v>
      </c>
      <c r="F46" s="38" t="s">
        <v>106</v>
      </c>
      <c r="G46" s="35">
        <f>+'[3]ОБРАЗОВАНИЕ 07'!FY58</f>
        <v>0</v>
      </c>
      <c r="H46" s="35">
        <f>[1]программы!G46</f>
        <v>0</v>
      </c>
      <c r="I46" s="35">
        <f>[2]программы!G46</f>
        <v>0</v>
      </c>
      <c r="J46" s="70">
        <f t="shared" si="0"/>
        <v>0</v>
      </c>
    </row>
    <row r="47" spans="1:10" ht="94.5" hidden="1" thickBot="1">
      <c r="A47" s="4"/>
      <c r="B47" s="32" t="s">
        <v>163</v>
      </c>
      <c r="C47" s="33" t="s">
        <v>164</v>
      </c>
      <c r="D47" s="33">
        <v>300</v>
      </c>
      <c r="E47" s="33">
        <v>10</v>
      </c>
      <c r="F47" s="28" t="s">
        <v>136</v>
      </c>
      <c r="G47" s="39"/>
      <c r="H47" s="39">
        <f>[1]программы!G47</f>
        <v>0</v>
      </c>
      <c r="I47" s="39">
        <f>[2]программы!G47</f>
        <v>0</v>
      </c>
      <c r="J47" s="70">
        <f t="shared" si="0"/>
        <v>0</v>
      </c>
    </row>
    <row r="48" spans="1:10" ht="38.25" thickBot="1">
      <c r="A48" s="20"/>
      <c r="B48" s="21" t="s">
        <v>165</v>
      </c>
      <c r="C48" s="22" t="s">
        <v>166</v>
      </c>
      <c r="D48" s="23"/>
      <c r="E48" s="23"/>
      <c r="F48" s="23"/>
      <c r="G48" s="24">
        <f>G49</f>
        <v>500.2</v>
      </c>
      <c r="H48" s="24">
        <f>[1]программы!G48</f>
        <v>500.2</v>
      </c>
      <c r="I48" s="24">
        <f>[2]программы!G48</f>
        <v>500.2</v>
      </c>
      <c r="J48" s="70">
        <f t="shared" si="0"/>
        <v>1500.6</v>
      </c>
    </row>
    <row r="49" spans="1:10" ht="113.25" thickBot="1">
      <c r="A49" s="4"/>
      <c r="B49" s="40" t="s">
        <v>167</v>
      </c>
      <c r="C49" s="33" t="s">
        <v>168</v>
      </c>
      <c r="D49" s="33">
        <v>600</v>
      </c>
      <c r="E49" s="38">
        <v>10</v>
      </c>
      <c r="F49" s="38" t="s">
        <v>169</v>
      </c>
      <c r="G49" s="35">
        <f>'[3]Социальная политика 10'!FY28</f>
        <v>500.2</v>
      </c>
      <c r="H49" s="35">
        <f>[1]программы!G49</f>
        <v>500.2</v>
      </c>
      <c r="I49" s="35">
        <f>[2]программы!G49</f>
        <v>500.2</v>
      </c>
      <c r="J49" s="70">
        <f t="shared" si="0"/>
        <v>1500.6</v>
      </c>
    </row>
    <row r="50" spans="1:10" ht="57" hidden="1" thickBot="1">
      <c r="A50" s="20"/>
      <c r="B50" s="21" t="s">
        <v>170</v>
      </c>
      <c r="C50" s="22" t="s">
        <v>171</v>
      </c>
      <c r="D50" s="23"/>
      <c r="E50" s="23"/>
      <c r="F50" s="23"/>
      <c r="G50" s="24">
        <f>G51</f>
        <v>0</v>
      </c>
      <c r="H50" s="24">
        <f>[1]программы!G50</f>
        <v>0</v>
      </c>
      <c r="I50" s="24">
        <f>[2]программы!G50</f>
        <v>0</v>
      </c>
      <c r="J50" s="70">
        <f t="shared" si="0"/>
        <v>0</v>
      </c>
    </row>
    <row r="51" spans="1:10" ht="113.25" hidden="1" thickBot="1">
      <c r="A51" s="4"/>
      <c r="B51" s="40" t="s">
        <v>172</v>
      </c>
      <c r="C51" s="33" t="s">
        <v>173</v>
      </c>
      <c r="D51" s="33">
        <v>200</v>
      </c>
      <c r="E51" s="38" t="s">
        <v>116</v>
      </c>
      <c r="F51" s="38" t="s">
        <v>105</v>
      </c>
      <c r="G51" s="35">
        <f>'[3]УПРАВЛЕНИЕ 01'!FY20</f>
        <v>0</v>
      </c>
      <c r="H51" s="35">
        <f>[1]программы!G51</f>
        <v>0</v>
      </c>
      <c r="I51" s="35">
        <f>[2]программы!G51</f>
        <v>0</v>
      </c>
      <c r="J51" s="70">
        <f t="shared" si="0"/>
        <v>0</v>
      </c>
    </row>
    <row r="52" spans="1:10" ht="57" hidden="1" thickBot="1">
      <c r="A52" s="20"/>
      <c r="B52" s="21" t="s">
        <v>174</v>
      </c>
      <c r="C52" s="22" t="s">
        <v>175</v>
      </c>
      <c r="D52" s="23"/>
      <c r="E52" s="23"/>
      <c r="F52" s="23"/>
      <c r="G52" s="24">
        <f>G53</f>
        <v>0</v>
      </c>
      <c r="H52" s="24">
        <f>[1]программы!G52</f>
        <v>0</v>
      </c>
      <c r="I52" s="24">
        <f>[2]программы!G52</f>
        <v>0</v>
      </c>
      <c r="J52" s="70">
        <f t="shared" si="0"/>
        <v>0</v>
      </c>
    </row>
    <row r="53" spans="1:10" ht="113.25" hidden="1" thickBot="1">
      <c r="A53" s="4"/>
      <c r="B53" s="40" t="s">
        <v>176</v>
      </c>
      <c r="C53" s="33" t="s">
        <v>177</v>
      </c>
      <c r="D53" s="33">
        <v>200</v>
      </c>
      <c r="E53" s="38" t="s">
        <v>116</v>
      </c>
      <c r="F53" s="38" t="s">
        <v>106</v>
      </c>
      <c r="G53" s="35"/>
      <c r="H53" s="35">
        <f>[1]программы!G53</f>
        <v>0</v>
      </c>
      <c r="I53" s="35">
        <f>[2]программы!G53</f>
        <v>0</v>
      </c>
      <c r="J53" s="70">
        <f t="shared" si="0"/>
        <v>0</v>
      </c>
    </row>
    <row r="54" spans="1:10" ht="57" hidden="1" thickBot="1">
      <c r="A54" s="20"/>
      <c r="B54" s="21" t="s">
        <v>178</v>
      </c>
      <c r="C54" s="22" t="s">
        <v>179</v>
      </c>
      <c r="D54" s="23"/>
      <c r="E54" s="23"/>
      <c r="F54" s="23"/>
      <c r="G54" s="24">
        <f>+G55</f>
        <v>0</v>
      </c>
      <c r="H54" s="24">
        <f>[1]программы!G54</f>
        <v>0</v>
      </c>
      <c r="I54" s="24">
        <f>[2]программы!G54</f>
        <v>0</v>
      </c>
      <c r="J54" s="70">
        <f t="shared" si="0"/>
        <v>0</v>
      </c>
    </row>
    <row r="55" spans="1:10" ht="94.5" hidden="1" thickBot="1">
      <c r="A55" s="4"/>
      <c r="B55" s="40" t="s">
        <v>180</v>
      </c>
      <c r="C55" s="33" t="s">
        <v>181</v>
      </c>
      <c r="D55" s="33">
        <v>500</v>
      </c>
      <c r="E55" s="38" t="s">
        <v>135</v>
      </c>
      <c r="F55" s="38" t="s">
        <v>136</v>
      </c>
      <c r="G55" s="35">
        <f>'[3]НАЦИОНАЛЬНАЯ ЭКОНОМИКА 04'!FY40</f>
        <v>0</v>
      </c>
      <c r="H55" s="35">
        <f>[1]программы!G55</f>
        <v>0</v>
      </c>
      <c r="I55" s="35">
        <f>[2]программы!G55</f>
        <v>0</v>
      </c>
      <c r="J55" s="70">
        <f t="shared" si="0"/>
        <v>0</v>
      </c>
    </row>
    <row r="56" spans="1:10" ht="57" thickBot="1">
      <c r="A56" s="41" t="s">
        <v>182</v>
      </c>
      <c r="B56" s="42" t="s">
        <v>183</v>
      </c>
      <c r="C56" s="41" t="s">
        <v>184</v>
      </c>
      <c r="D56" s="41"/>
      <c r="E56" s="43"/>
      <c r="F56" s="43"/>
      <c r="G56" s="14">
        <f>+G57+G70+G102+G111+G120+G129</f>
        <v>355598.3023199999</v>
      </c>
      <c r="H56" s="14">
        <f>[1]программы!G56</f>
        <v>331404.00148739998</v>
      </c>
      <c r="I56" s="14">
        <f>[2]программы!G56</f>
        <v>342428.01279308251</v>
      </c>
      <c r="J56" s="70">
        <f t="shared" si="0"/>
        <v>1029430.3166004824</v>
      </c>
    </row>
    <row r="57" spans="1:10" ht="57" thickBot="1">
      <c r="A57" s="44" t="s">
        <v>185</v>
      </c>
      <c r="B57" s="45" t="s">
        <v>186</v>
      </c>
      <c r="C57" s="44" t="s">
        <v>187</v>
      </c>
      <c r="D57" s="44"/>
      <c r="E57" s="46"/>
      <c r="F57" s="46"/>
      <c r="G57" s="19">
        <f>G58+G61</f>
        <v>9588.0264000000006</v>
      </c>
      <c r="H57" s="19">
        <f>[1]программы!G57</f>
        <v>9969.7871480000013</v>
      </c>
      <c r="I57" s="19">
        <f>[2]программы!G57</f>
        <v>10544.818337722521</v>
      </c>
      <c r="J57" s="70">
        <f t="shared" si="0"/>
        <v>30102.631885722523</v>
      </c>
    </row>
    <row r="58" spans="1:10" ht="57" thickBot="1">
      <c r="A58" s="20"/>
      <c r="B58" s="21" t="s">
        <v>188</v>
      </c>
      <c r="C58" s="22" t="s">
        <v>189</v>
      </c>
      <c r="D58" s="23"/>
      <c r="E58" s="23"/>
      <c r="F58" s="23"/>
      <c r="G58" s="24">
        <f>G59+G60</f>
        <v>1245.0264</v>
      </c>
      <c r="H58" s="24">
        <f>[1]программы!G58</f>
        <v>1236.5871479999998</v>
      </c>
      <c r="I58" s="24">
        <f>[2]программы!G58</f>
        <v>1283.6183377225198</v>
      </c>
      <c r="J58" s="70">
        <f t="shared" si="0"/>
        <v>3765.2318857225196</v>
      </c>
    </row>
    <row r="59" spans="1:10" ht="207" thickBot="1">
      <c r="A59" s="31"/>
      <c r="B59" s="32" t="s">
        <v>190</v>
      </c>
      <c r="C59" s="33" t="s">
        <v>191</v>
      </c>
      <c r="D59" s="33">
        <v>100</v>
      </c>
      <c r="E59" s="28" t="s">
        <v>116</v>
      </c>
      <c r="F59" s="28" t="s">
        <v>121</v>
      </c>
      <c r="G59" s="35">
        <f>'[3]УПРАВЛЕНИЕ 01'!D24</f>
        <v>970.38059999999996</v>
      </c>
      <c r="H59" s="35">
        <f>[1]программы!G59</f>
        <v>973.34134799999993</v>
      </c>
      <c r="I59" s="35">
        <f>[2]программы!G59</f>
        <v>1004.4785377225199</v>
      </c>
      <c r="J59" s="70">
        <f t="shared" si="0"/>
        <v>2948.2004857225197</v>
      </c>
    </row>
    <row r="60" spans="1:10" ht="169.5" thickBot="1">
      <c r="A60" s="31"/>
      <c r="B60" s="32" t="s">
        <v>192</v>
      </c>
      <c r="C60" s="33" t="s">
        <v>191</v>
      </c>
      <c r="D60" s="33">
        <v>200</v>
      </c>
      <c r="E60" s="28" t="s">
        <v>116</v>
      </c>
      <c r="F60" s="28" t="s">
        <v>121</v>
      </c>
      <c r="G60" s="35">
        <f>'[3]УПРАВЛЕНИЕ 01'!FY24-'[3]УПРАВЛЕНИЕ 01'!D24</f>
        <v>274.64580000000001</v>
      </c>
      <c r="H60" s="35">
        <f>[1]программы!G60</f>
        <v>263.24579999999992</v>
      </c>
      <c r="I60" s="35">
        <f>[2]программы!G60</f>
        <v>279.13979999999981</v>
      </c>
      <c r="J60" s="70">
        <f t="shared" si="0"/>
        <v>817.03139999999973</v>
      </c>
    </row>
    <row r="61" spans="1:10" ht="38.25" thickBot="1">
      <c r="A61" s="20"/>
      <c r="B61" s="21" t="s">
        <v>193</v>
      </c>
      <c r="C61" s="22" t="s">
        <v>194</v>
      </c>
      <c r="D61" s="23"/>
      <c r="E61" s="23"/>
      <c r="F61" s="23"/>
      <c r="G61" s="24">
        <f>G62+G63+G64+G65+G66+G67+G68+G69</f>
        <v>8343</v>
      </c>
      <c r="H61" s="24">
        <f>[1]программы!G61</f>
        <v>8733.2000000000007</v>
      </c>
      <c r="I61" s="24">
        <f>[2]программы!G61</f>
        <v>9261.2000000000007</v>
      </c>
      <c r="J61" s="70">
        <f t="shared" si="0"/>
        <v>26337.4</v>
      </c>
    </row>
    <row r="62" spans="1:10" ht="132" thickBot="1">
      <c r="A62" s="4"/>
      <c r="B62" s="32" t="s">
        <v>195</v>
      </c>
      <c r="C62" s="47" t="s">
        <v>196</v>
      </c>
      <c r="D62" s="47">
        <v>300</v>
      </c>
      <c r="E62" s="33">
        <v>10</v>
      </c>
      <c r="F62" s="28" t="s">
        <v>117</v>
      </c>
      <c r="G62" s="48">
        <f>'[3]Социальная политика 10'!FY18</f>
        <v>455</v>
      </c>
      <c r="H62" s="48">
        <f>[1]программы!G62</f>
        <v>330.2</v>
      </c>
      <c r="I62" s="48">
        <f>[2]программы!G62</f>
        <v>346.2</v>
      </c>
      <c r="J62" s="70">
        <f t="shared" si="0"/>
        <v>1131.4000000000001</v>
      </c>
    </row>
    <row r="63" spans="1:10" ht="132" hidden="1" thickBot="1">
      <c r="A63" s="4"/>
      <c r="B63" s="32" t="s">
        <v>197</v>
      </c>
      <c r="C63" s="47" t="s">
        <v>198</v>
      </c>
      <c r="D63" s="47">
        <v>300</v>
      </c>
      <c r="E63" s="33">
        <v>10</v>
      </c>
      <c r="F63" s="28" t="s">
        <v>117</v>
      </c>
      <c r="G63" s="35">
        <f>'[3]Социальная политика 10'!FY25</f>
        <v>0</v>
      </c>
      <c r="H63" s="35">
        <f>[1]программы!G63</f>
        <v>0</v>
      </c>
      <c r="I63" s="35">
        <f>[2]программы!G63</f>
        <v>0</v>
      </c>
      <c r="J63" s="70">
        <f t="shared" si="0"/>
        <v>0</v>
      </c>
    </row>
    <row r="64" spans="1:10" ht="113.25" hidden="1" thickBot="1">
      <c r="A64" s="4"/>
      <c r="B64" s="32" t="s">
        <v>199</v>
      </c>
      <c r="C64" s="47" t="s">
        <v>200</v>
      </c>
      <c r="D64" s="47">
        <v>300</v>
      </c>
      <c r="E64" s="33">
        <v>10</v>
      </c>
      <c r="F64" s="28" t="s">
        <v>117</v>
      </c>
      <c r="G64" s="35">
        <f>'[3]Социальная политика 10'!FY21</f>
        <v>0</v>
      </c>
      <c r="H64" s="35">
        <f>[1]программы!G64</f>
        <v>0</v>
      </c>
      <c r="I64" s="35">
        <f>[2]программы!G64</f>
        <v>0</v>
      </c>
      <c r="J64" s="70">
        <f t="shared" si="0"/>
        <v>0</v>
      </c>
    </row>
    <row r="65" spans="1:10" ht="113.25" hidden="1" thickBot="1">
      <c r="A65" s="4"/>
      <c r="B65" s="32" t="s">
        <v>201</v>
      </c>
      <c r="C65" s="47" t="s">
        <v>202</v>
      </c>
      <c r="D65" s="47">
        <v>300</v>
      </c>
      <c r="E65" s="33">
        <v>10</v>
      </c>
      <c r="F65" s="28" t="s">
        <v>117</v>
      </c>
      <c r="G65" s="35">
        <f>'[3]Социальная политика 10'!FY22</f>
        <v>0</v>
      </c>
      <c r="H65" s="35">
        <f>[1]программы!G65</f>
        <v>0</v>
      </c>
      <c r="I65" s="35">
        <f>[2]программы!G65</f>
        <v>0</v>
      </c>
      <c r="J65" s="70">
        <f t="shared" si="0"/>
        <v>0</v>
      </c>
    </row>
    <row r="66" spans="1:10" ht="132" hidden="1" thickBot="1">
      <c r="A66" s="4"/>
      <c r="B66" s="32" t="s">
        <v>203</v>
      </c>
      <c r="C66" s="47" t="s">
        <v>204</v>
      </c>
      <c r="D66" s="47">
        <v>300</v>
      </c>
      <c r="E66" s="33">
        <v>10</v>
      </c>
      <c r="F66" s="28" t="s">
        <v>117</v>
      </c>
      <c r="G66" s="35">
        <f>'[3]Социальная политика 10'!FY24</f>
        <v>0</v>
      </c>
      <c r="H66" s="35">
        <f>[1]программы!G66</f>
        <v>0</v>
      </c>
      <c r="I66" s="35">
        <f>[2]программы!G66</f>
        <v>0</v>
      </c>
      <c r="J66" s="70">
        <f t="shared" si="0"/>
        <v>0</v>
      </c>
    </row>
    <row r="67" spans="1:10" ht="150.75" thickBot="1">
      <c r="A67" s="4"/>
      <c r="B67" s="32" t="s">
        <v>205</v>
      </c>
      <c r="C67" s="47" t="s">
        <v>206</v>
      </c>
      <c r="D67" s="47">
        <v>300</v>
      </c>
      <c r="E67" s="33">
        <v>10</v>
      </c>
      <c r="F67" s="28" t="s">
        <v>117</v>
      </c>
      <c r="G67" s="35">
        <f>'[3]Социальная политика 10'!FY23</f>
        <v>7888</v>
      </c>
      <c r="H67" s="35">
        <f>[1]программы!G67</f>
        <v>8403</v>
      </c>
      <c r="I67" s="35">
        <f>[2]программы!G67</f>
        <v>8915</v>
      </c>
      <c r="J67" s="70">
        <f t="shared" si="0"/>
        <v>25206</v>
      </c>
    </row>
    <row r="68" spans="1:10" ht="132" hidden="1" thickBot="1">
      <c r="A68" s="4"/>
      <c r="B68" s="32" t="s">
        <v>207</v>
      </c>
      <c r="C68" s="47" t="s">
        <v>208</v>
      </c>
      <c r="D68" s="47">
        <v>300</v>
      </c>
      <c r="E68" s="33">
        <v>10</v>
      </c>
      <c r="F68" s="28" t="s">
        <v>117</v>
      </c>
      <c r="G68" s="35">
        <f>'[3]Социальная политика 10'!FY20</f>
        <v>0</v>
      </c>
      <c r="H68" s="35">
        <f>[1]программы!G68</f>
        <v>0</v>
      </c>
      <c r="I68" s="35">
        <f>[2]программы!G68</f>
        <v>0</v>
      </c>
      <c r="J68" s="70">
        <f t="shared" si="0"/>
        <v>0</v>
      </c>
    </row>
    <row r="69" spans="1:10" ht="150.75" hidden="1" thickBot="1">
      <c r="A69" s="4"/>
      <c r="B69" s="32" t="s">
        <v>209</v>
      </c>
      <c r="C69" s="47" t="s">
        <v>210</v>
      </c>
      <c r="D69" s="47">
        <v>300</v>
      </c>
      <c r="E69" s="33">
        <v>10</v>
      </c>
      <c r="F69" s="28" t="s">
        <v>117</v>
      </c>
      <c r="G69" s="35">
        <f>'[3]Социальная политика 10'!FY19</f>
        <v>0</v>
      </c>
      <c r="H69" s="35">
        <f>[1]программы!G69</f>
        <v>0</v>
      </c>
      <c r="I69" s="35">
        <f>[2]программы!G69</f>
        <v>0</v>
      </c>
      <c r="J69" s="70">
        <f t="shared" si="0"/>
        <v>0</v>
      </c>
    </row>
    <row r="70" spans="1:10" ht="19.5" thickBot="1">
      <c r="A70" s="44" t="s">
        <v>211</v>
      </c>
      <c r="B70" s="49" t="s">
        <v>212</v>
      </c>
      <c r="C70" s="44" t="s">
        <v>213</v>
      </c>
      <c r="D70" s="49"/>
      <c r="E70" s="49"/>
      <c r="F70" s="49"/>
      <c r="G70" s="19">
        <f>G71+G80+G98+G99+G100+G101</f>
        <v>279580.47271999996</v>
      </c>
      <c r="H70" s="19">
        <f>[1]программы!G70</f>
        <v>258993.4650194</v>
      </c>
      <c r="I70" s="19">
        <f>[2]программы!G70</f>
        <v>268420.09428099997</v>
      </c>
      <c r="J70" s="70">
        <f t="shared" si="0"/>
        <v>806994.03202039993</v>
      </c>
    </row>
    <row r="71" spans="1:10" ht="19.5" thickBot="1">
      <c r="A71" s="20"/>
      <c r="B71" s="21" t="s">
        <v>214</v>
      </c>
      <c r="C71" s="22" t="s">
        <v>215</v>
      </c>
      <c r="D71" s="23"/>
      <c r="E71" s="23"/>
      <c r="F71" s="23"/>
      <c r="G71" s="24">
        <f>G72+G73+G75+G76+G77+G78+G79+G74</f>
        <v>69165.123800000001</v>
      </c>
      <c r="H71" s="24">
        <f>[1]программы!G71</f>
        <v>63908.197910400006</v>
      </c>
      <c r="I71" s="24">
        <f>[2]программы!G71</f>
        <v>67833.993645999988</v>
      </c>
      <c r="J71" s="70">
        <f t="shared" si="0"/>
        <v>200907.31535639998</v>
      </c>
    </row>
    <row r="72" spans="1:10" ht="169.5" thickBot="1">
      <c r="A72" s="4"/>
      <c r="B72" s="26" t="s">
        <v>216</v>
      </c>
      <c r="C72" s="27" t="s">
        <v>217</v>
      </c>
      <c r="D72" s="27">
        <v>100</v>
      </c>
      <c r="E72" s="28" t="s">
        <v>105</v>
      </c>
      <c r="F72" s="28" t="s">
        <v>116</v>
      </c>
      <c r="G72" s="29">
        <f>+'[3]ОБРАЗОВАНИЕ 07'!D11+'[3]ОБРАЗОВАНИЕ 07'!D13</f>
        <v>4171.2173999999995</v>
      </c>
      <c r="H72" s="29">
        <f>[1]программы!G72</f>
        <v>4171.2173999999995</v>
      </c>
      <c r="I72" s="29">
        <f>[2]программы!G72</f>
        <v>4171.2173999999995</v>
      </c>
      <c r="J72" s="70">
        <f t="shared" si="0"/>
        <v>12513.652199999999</v>
      </c>
    </row>
    <row r="73" spans="1:10" ht="113.25" thickBot="1">
      <c r="A73" s="4"/>
      <c r="B73" s="26" t="s">
        <v>218</v>
      </c>
      <c r="C73" s="27" t="s">
        <v>217</v>
      </c>
      <c r="D73" s="27">
        <v>200</v>
      </c>
      <c r="E73" s="28" t="s">
        <v>105</v>
      </c>
      <c r="F73" s="28" t="s">
        <v>116</v>
      </c>
      <c r="G73" s="29">
        <f>'[3]ОБРАЗОВАНИЕ 07'!FY11+'[3]ОБРАЗОВАНИЕ 07'!FY13-'[3]ОБРАЗОВАНИЕ 07'!D13-'[3]ОБРАЗОВАНИЕ 07'!D11-'[3]ОБРАЗОВАНИЕ 07'!CY13-'[3]ОБРАЗОВАНИЕ 07'!CY11-'[3]ОБРАЗОВАНИЕ 07'!CM108</f>
        <v>5410.9814000000015</v>
      </c>
      <c r="H73" s="29">
        <f>[1]программы!G73</f>
        <v>4651.4159000000009</v>
      </c>
      <c r="I73" s="29">
        <f>[2]программы!G73</f>
        <v>4858.9507999999987</v>
      </c>
      <c r="J73" s="70">
        <f t="shared" si="0"/>
        <v>14921.348100000001</v>
      </c>
    </row>
    <row r="74" spans="1:10" ht="113.25" thickBot="1">
      <c r="A74" s="4"/>
      <c r="B74" s="26" t="s">
        <v>219</v>
      </c>
      <c r="C74" s="27" t="s">
        <v>217</v>
      </c>
      <c r="D74" s="27">
        <v>500</v>
      </c>
      <c r="E74" s="28" t="s">
        <v>105</v>
      </c>
      <c r="F74" s="28" t="s">
        <v>116</v>
      </c>
      <c r="G74" s="29">
        <f>'[3]ОБРАЗОВАНИЕ 07'!CM108</f>
        <v>48.2</v>
      </c>
      <c r="H74" s="29">
        <f>[1]программы!G74</f>
        <v>0</v>
      </c>
      <c r="I74" s="29">
        <f>[2]программы!G74</f>
        <v>0</v>
      </c>
      <c r="J74" s="70">
        <f t="shared" si="0"/>
        <v>48.2</v>
      </c>
    </row>
    <row r="75" spans="1:10" ht="132" thickBot="1">
      <c r="A75" s="4"/>
      <c r="B75" s="26" t="s">
        <v>220</v>
      </c>
      <c r="C75" s="27" t="s">
        <v>217</v>
      </c>
      <c r="D75" s="27">
        <v>600</v>
      </c>
      <c r="E75" s="28" t="s">
        <v>105</v>
      </c>
      <c r="F75" s="28" t="s">
        <v>116</v>
      </c>
      <c r="G75" s="29">
        <f>'[3]ОБРАЗОВАНИЕ 07'!FY16</f>
        <v>20413.064400000003</v>
      </c>
      <c r="H75" s="29">
        <f>[1]программы!G75</f>
        <v>17414.456419999999</v>
      </c>
      <c r="I75" s="29">
        <f>[2]программы!G75</f>
        <v>18239.731960000001</v>
      </c>
      <c r="J75" s="70">
        <f t="shared" si="0"/>
        <v>56067.25278000001</v>
      </c>
    </row>
    <row r="76" spans="1:10" ht="113.25" thickBot="1">
      <c r="A76" s="4"/>
      <c r="B76" s="26" t="s">
        <v>221</v>
      </c>
      <c r="C76" s="27" t="s">
        <v>217</v>
      </c>
      <c r="D76" s="27">
        <v>800</v>
      </c>
      <c r="E76" s="28" t="s">
        <v>105</v>
      </c>
      <c r="F76" s="28" t="s">
        <v>116</v>
      </c>
      <c r="G76" s="29">
        <f>'[3]ОБРАЗОВАНИЕ 07'!CY10+'[3]ОБРАЗОВАНИЕ 07'!CY13</f>
        <v>64.900000000000006</v>
      </c>
      <c r="H76" s="29">
        <f>[1]программы!G76</f>
        <v>48.674999999999997</v>
      </c>
      <c r="I76" s="29">
        <f>[2]программы!G76</f>
        <v>51.92</v>
      </c>
      <c r="J76" s="70">
        <f t="shared" si="0"/>
        <v>165.495</v>
      </c>
    </row>
    <row r="77" spans="1:10" ht="169.5" thickBot="1">
      <c r="A77" s="4"/>
      <c r="B77" s="32" t="s">
        <v>222</v>
      </c>
      <c r="C77" s="27" t="s">
        <v>223</v>
      </c>
      <c r="D77" s="27">
        <v>100</v>
      </c>
      <c r="E77" s="28" t="s">
        <v>105</v>
      </c>
      <c r="F77" s="28" t="s">
        <v>116</v>
      </c>
      <c r="G77" s="29">
        <f>+'[3]ОБРАЗОВАНИЕ 07'!D12</f>
        <v>7969.4117999999999</v>
      </c>
      <c r="H77" s="29">
        <f>[1]программы!G77</f>
        <v>7669.5117240000009</v>
      </c>
      <c r="I77" s="29">
        <f>[2]программы!G77</f>
        <v>8610.8121539999993</v>
      </c>
      <c r="J77" s="70">
        <f t="shared" si="0"/>
        <v>24249.735678000001</v>
      </c>
    </row>
    <row r="78" spans="1:10" ht="150.75" thickBot="1">
      <c r="A78" s="4"/>
      <c r="B78" s="32" t="s">
        <v>224</v>
      </c>
      <c r="C78" s="27" t="s">
        <v>223</v>
      </c>
      <c r="D78" s="27">
        <v>200</v>
      </c>
      <c r="E78" s="28" t="s">
        <v>105</v>
      </c>
      <c r="F78" s="28" t="s">
        <v>116</v>
      </c>
      <c r="G78" s="29">
        <f>+'[3]ОБРАЗОВАНИЕ 07'!FY12-'[3]ОБРАЗОВАНИЕ 07'!D12</f>
        <v>367.15180000000146</v>
      </c>
      <c r="H78" s="29">
        <f>[1]программы!G78</f>
        <v>158.15180000000055</v>
      </c>
      <c r="I78" s="29">
        <f>[2]программы!G78</f>
        <v>367.15180000000146</v>
      </c>
      <c r="J78" s="70">
        <f t="shared" ref="J78:J141" si="1">G78+H78+I78</f>
        <v>892.45540000000346</v>
      </c>
    </row>
    <row r="79" spans="1:10" ht="150.75" thickBot="1">
      <c r="A79" s="4"/>
      <c r="B79" s="32" t="s">
        <v>225</v>
      </c>
      <c r="C79" s="27" t="s">
        <v>223</v>
      </c>
      <c r="D79" s="27">
        <v>600</v>
      </c>
      <c r="E79" s="28" t="s">
        <v>105</v>
      </c>
      <c r="F79" s="28" t="s">
        <v>116</v>
      </c>
      <c r="G79" s="29">
        <f>+'[3]ОБРАЗОВАНИЕ 07'!FY17</f>
        <v>30720.197000000004</v>
      </c>
      <c r="H79" s="29">
        <f>[1]программы!G79</f>
        <v>29794.7696664</v>
      </c>
      <c r="I79" s="29">
        <f>[2]программы!G79</f>
        <v>31534.209531999997</v>
      </c>
      <c r="J79" s="70">
        <f t="shared" si="1"/>
        <v>92049.176198400004</v>
      </c>
    </row>
    <row r="80" spans="1:10" ht="19.5" thickBot="1">
      <c r="A80" s="20"/>
      <c r="B80" s="21" t="s">
        <v>226</v>
      </c>
      <c r="C80" s="22" t="s">
        <v>227</v>
      </c>
      <c r="D80" s="23"/>
      <c r="E80" s="23"/>
      <c r="F80" s="23"/>
      <c r="G80" s="24">
        <f>G81+G82+G84+G85+G86+G87+G88+G89+G90+G91+G92+G83+G95+G93+G94+G96+G97</f>
        <v>210415.34891999999</v>
      </c>
      <c r="H80" s="24">
        <f>[1]программы!G80</f>
        <v>195085.26710899998</v>
      </c>
      <c r="I80" s="24">
        <f>[2]программы!G80</f>
        <v>200586.10063500001</v>
      </c>
      <c r="J80" s="70">
        <f t="shared" si="1"/>
        <v>606086.71666399995</v>
      </c>
    </row>
    <row r="81" spans="1:10" ht="169.5" thickBot="1">
      <c r="A81" s="4"/>
      <c r="B81" s="26" t="s">
        <v>216</v>
      </c>
      <c r="C81" s="27" t="s">
        <v>228</v>
      </c>
      <c r="D81" s="27">
        <v>100</v>
      </c>
      <c r="E81" s="28" t="s">
        <v>105</v>
      </c>
      <c r="F81" s="28" t="s">
        <v>146</v>
      </c>
      <c r="G81" s="29">
        <f>+'[3]ОБРАЗОВАНИЕ 07'!D23+'[3]ОБРАЗОВАНИЕ 07'!D27</f>
        <v>781.59059999999999</v>
      </c>
      <c r="H81" s="29">
        <f>[1]программы!G81</f>
        <v>781.59059999999999</v>
      </c>
      <c r="I81" s="29">
        <f>[2]программы!G81</f>
        <v>781.59059999999999</v>
      </c>
      <c r="J81" s="70">
        <f t="shared" si="1"/>
        <v>2344.7718</v>
      </c>
    </row>
    <row r="82" spans="1:10" ht="113.25" thickBot="1">
      <c r="A82" s="4"/>
      <c r="B82" s="26" t="s">
        <v>218</v>
      </c>
      <c r="C82" s="27" t="s">
        <v>228</v>
      </c>
      <c r="D82" s="27">
        <v>200</v>
      </c>
      <c r="E82" s="28" t="s">
        <v>105</v>
      </c>
      <c r="F82" s="28" t="s">
        <v>146</v>
      </c>
      <c r="G82" s="29">
        <f>'[3]ОБРАЗОВАНИЕ 07'!FY23+'[3]ОБРАЗОВАНИЕ 07'!FY27-'[3]ОБРАЗОВАНИЕ 07'!D27-'[3]ОБРАЗОВАНИЕ 07'!D23-'[3]ОБРАЗОВАНИЕ 07'!CY23-'[3]ОБРАЗОВАНИЕ 07'!CY27-'[3]ОБРАЗОВАНИЕ 07'!CJ23</f>
        <v>13714.751</v>
      </c>
      <c r="H82" s="29">
        <f>[1]программы!G82</f>
        <v>9023.4491500000004</v>
      </c>
      <c r="I82" s="29">
        <f>[2]программы!G82</f>
        <v>9894.8944700000011</v>
      </c>
      <c r="J82" s="70">
        <f t="shared" si="1"/>
        <v>32633.094620000003</v>
      </c>
    </row>
    <row r="83" spans="1:10" ht="113.25" thickBot="1">
      <c r="A83" s="4"/>
      <c r="B83" s="26" t="s">
        <v>219</v>
      </c>
      <c r="C83" s="27" t="s">
        <v>228</v>
      </c>
      <c r="D83" s="27">
        <v>500</v>
      </c>
      <c r="E83" s="28" t="s">
        <v>105</v>
      </c>
      <c r="F83" s="28" t="s">
        <v>146</v>
      </c>
      <c r="G83" s="29">
        <f>'[3]ОБРАЗОВАНИЕ 07'!CI23</f>
        <v>671.4</v>
      </c>
      <c r="H83" s="29">
        <f>[1]программы!G83</f>
        <v>0</v>
      </c>
      <c r="I83" s="29">
        <f>[2]программы!G83</f>
        <v>0</v>
      </c>
      <c r="J83" s="70">
        <f t="shared" si="1"/>
        <v>671.4</v>
      </c>
    </row>
    <row r="84" spans="1:10" ht="132" thickBot="1">
      <c r="A84" s="4"/>
      <c r="B84" s="26" t="s">
        <v>220</v>
      </c>
      <c r="C84" s="27" t="s">
        <v>228</v>
      </c>
      <c r="D84" s="27">
        <v>600</v>
      </c>
      <c r="E84" s="28" t="s">
        <v>105</v>
      </c>
      <c r="F84" s="28" t="s">
        <v>146</v>
      </c>
      <c r="G84" s="29">
        <f>'[3]ОБРАЗОВАНИЕ 07'!FY33+'[3]ОБРАЗОВАНИЕ 07'!FY37</f>
        <v>26094.397200000003</v>
      </c>
      <c r="H84" s="29">
        <f>[1]программы!G84</f>
        <v>17010.983634999997</v>
      </c>
      <c r="I84" s="29">
        <f>[2]программы!G84</f>
        <v>19003.831915000002</v>
      </c>
      <c r="J84" s="70">
        <f t="shared" si="1"/>
        <v>62109.212750000006</v>
      </c>
    </row>
    <row r="85" spans="1:10" ht="113.25" thickBot="1">
      <c r="A85" s="4"/>
      <c r="B85" s="26" t="s">
        <v>221</v>
      </c>
      <c r="C85" s="27" t="s">
        <v>228</v>
      </c>
      <c r="D85" s="27">
        <v>800</v>
      </c>
      <c r="E85" s="28" t="s">
        <v>105</v>
      </c>
      <c r="F85" s="28" t="s">
        <v>146</v>
      </c>
      <c r="G85" s="29">
        <f>'[3]ОБРАЗОВАНИЕ 07'!CY23+'[3]ОБРАЗОВАНИЕ 07'!CY27</f>
        <v>768.40000000000009</v>
      </c>
      <c r="H85" s="29">
        <f>[1]программы!G85</f>
        <v>576.29999999999995</v>
      </c>
      <c r="I85" s="29">
        <f>[2]программы!G85</f>
        <v>614.72</v>
      </c>
      <c r="J85" s="70">
        <f t="shared" si="1"/>
        <v>1959.42</v>
      </c>
    </row>
    <row r="86" spans="1:10" ht="207" thickBot="1">
      <c r="A86" s="4"/>
      <c r="B86" s="32" t="s">
        <v>229</v>
      </c>
      <c r="C86" s="27" t="s">
        <v>230</v>
      </c>
      <c r="D86" s="27">
        <v>100</v>
      </c>
      <c r="E86" s="28" t="s">
        <v>105</v>
      </c>
      <c r="F86" s="28" t="s">
        <v>146</v>
      </c>
      <c r="G86" s="29">
        <f>'[3]ОБРАЗОВАНИЕ 07'!D25</f>
        <v>54472.994624999992</v>
      </c>
      <c r="H86" s="29">
        <f>[1]программы!G86</f>
        <v>54472.994624999992</v>
      </c>
      <c r="I86" s="29">
        <f>[2]программы!G86</f>
        <v>54472.994624999992</v>
      </c>
      <c r="J86" s="70">
        <f t="shared" si="1"/>
        <v>163418.98387499998</v>
      </c>
    </row>
    <row r="87" spans="1:10" ht="169.5" thickBot="1">
      <c r="A87" s="4"/>
      <c r="B87" s="32" t="s">
        <v>231</v>
      </c>
      <c r="C87" s="27" t="s">
        <v>230</v>
      </c>
      <c r="D87" s="27">
        <v>200</v>
      </c>
      <c r="E87" s="28" t="s">
        <v>105</v>
      </c>
      <c r="F87" s="28" t="s">
        <v>146</v>
      </c>
      <c r="G87" s="29">
        <f>'[3]ОБРАЗОВАНИЕ 07'!FY25-'[3]ОБРАЗОВАНИЕ 07'!D25-'[3]ОБРАЗОВАНИЕ 07'!CI25-'[3]ОБРАЗОВАНИЕ 07'!CP25</f>
        <v>2096.1910000000062</v>
      </c>
      <c r="H87" s="29">
        <f>[1]программы!G87</f>
        <v>2096.1910000000062</v>
      </c>
      <c r="I87" s="29">
        <f>[2]программы!G87</f>
        <v>2096.1910000000062</v>
      </c>
      <c r="J87" s="70">
        <f t="shared" si="1"/>
        <v>6288.5730000000185</v>
      </c>
    </row>
    <row r="88" spans="1:10" ht="169.5" thickBot="1">
      <c r="A88" s="4"/>
      <c r="B88" s="32" t="s">
        <v>232</v>
      </c>
      <c r="C88" s="27" t="s">
        <v>230</v>
      </c>
      <c r="D88" s="27">
        <v>600</v>
      </c>
      <c r="E88" s="28" t="s">
        <v>105</v>
      </c>
      <c r="F88" s="28" t="s">
        <v>146</v>
      </c>
      <c r="G88" s="29">
        <f>'[3]ОБРАЗОВАНИЕ 07'!FY35</f>
        <v>101316.07889499998</v>
      </c>
      <c r="H88" s="29">
        <f>[1]программы!G88</f>
        <v>101316.07889499998</v>
      </c>
      <c r="I88" s="29">
        <f>[2]программы!G88</f>
        <v>101316.07889499998</v>
      </c>
      <c r="J88" s="70">
        <f t="shared" si="1"/>
        <v>303948.23668499995</v>
      </c>
    </row>
    <row r="89" spans="1:10" ht="188.25" thickBot="1">
      <c r="A89" s="4"/>
      <c r="B89" s="32" t="s">
        <v>233</v>
      </c>
      <c r="C89" s="27" t="s">
        <v>234</v>
      </c>
      <c r="D89" s="27">
        <v>100</v>
      </c>
      <c r="E89" s="28" t="s">
        <v>105</v>
      </c>
      <c r="F89" s="28" t="s">
        <v>116</v>
      </c>
      <c r="G89" s="29">
        <f>'[3]ОБРАЗОВАНИЕ 07'!D26</f>
        <v>4026.3047999999999</v>
      </c>
      <c r="H89" s="29">
        <f>[1]программы!G89</f>
        <v>3442.6994448</v>
      </c>
      <c r="I89" s="29">
        <f>[2]программы!G89</f>
        <v>3752.7545999999998</v>
      </c>
      <c r="J89" s="70">
        <f t="shared" si="1"/>
        <v>11221.758844800001</v>
      </c>
    </row>
    <row r="90" spans="1:10" ht="150.75" thickBot="1">
      <c r="A90" s="4"/>
      <c r="B90" s="32" t="s">
        <v>235</v>
      </c>
      <c r="C90" s="27" t="s">
        <v>234</v>
      </c>
      <c r="D90" s="27">
        <v>200</v>
      </c>
      <c r="E90" s="28" t="s">
        <v>105</v>
      </c>
      <c r="F90" s="28" t="s">
        <v>116</v>
      </c>
      <c r="G90" s="29">
        <f>'[3]ОБРАЗОВАНИЕ 07'!FY26-'[3]ОБРАЗОВАНИЕ 07'!D26-'[3]ОБРАЗОВАНИЕ 07'!CY26</f>
        <v>65.400000000000546</v>
      </c>
      <c r="H90" s="29">
        <f>[1]программы!G90</f>
        <v>38.700000000000273</v>
      </c>
      <c r="I90" s="29">
        <f>[2]программы!G90</f>
        <v>38.700000000000273</v>
      </c>
      <c r="J90" s="70">
        <f t="shared" si="1"/>
        <v>142.80000000000109</v>
      </c>
    </row>
    <row r="91" spans="1:10" ht="150.75" thickBot="1">
      <c r="A91" s="4"/>
      <c r="B91" s="32" t="s">
        <v>236</v>
      </c>
      <c r="C91" s="27" t="s">
        <v>234</v>
      </c>
      <c r="D91" s="27">
        <v>600</v>
      </c>
      <c r="E91" s="28" t="s">
        <v>105</v>
      </c>
      <c r="F91" s="28" t="s">
        <v>116</v>
      </c>
      <c r="G91" s="29">
        <f>'[3]ОБРАЗОВАНИЕ 07'!FY36</f>
        <v>982.20279999999991</v>
      </c>
      <c r="H91" s="29">
        <f>[1]программы!G91</f>
        <v>895.34175920000007</v>
      </c>
      <c r="I91" s="29">
        <f>[2]программы!G91</f>
        <v>939.94879999999989</v>
      </c>
      <c r="J91" s="70">
        <f t="shared" si="1"/>
        <v>2817.4933591999998</v>
      </c>
    </row>
    <row r="92" spans="1:10" ht="169.5" thickBot="1">
      <c r="A92" s="4"/>
      <c r="B92" s="32" t="s">
        <v>237</v>
      </c>
      <c r="C92" s="47" t="s">
        <v>238</v>
      </c>
      <c r="D92" s="33">
        <v>300</v>
      </c>
      <c r="E92" s="33">
        <v>10</v>
      </c>
      <c r="F92" s="28" t="s">
        <v>117</v>
      </c>
      <c r="G92" s="50">
        <f>'[3]Социальная политика 10'!FY26</f>
        <v>614</v>
      </c>
      <c r="H92" s="50">
        <f>[1]программы!G92</f>
        <v>614</v>
      </c>
      <c r="I92" s="50">
        <f>[2]программы!G92</f>
        <v>614</v>
      </c>
      <c r="J92" s="70">
        <f t="shared" si="1"/>
        <v>1842</v>
      </c>
    </row>
    <row r="93" spans="1:10" ht="132" thickBot="1">
      <c r="A93" s="4"/>
      <c r="B93" s="32" t="s">
        <v>239</v>
      </c>
      <c r="C93" s="47" t="s">
        <v>240</v>
      </c>
      <c r="D93" s="33">
        <v>200</v>
      </c>
      <c r="E93" s="38" t="s">
        <v>105</v>
      </c>
      <c r="F93" s="51" t="s">
        <v>146</v>
      </c>
      <c r="G93" s="35">
        <f>'[3]ОБРАЗОВАНИЕ 07'!FY28</f>
        <v>363.01199999999994</v>
      </c>
      <c r="H93" s="35">
        <f>[1]программы!G93</f>
        <v>363.01199999999994</v>
      </c>
      <c r="I93" s="35">
        <f>[2]программы!G93</f>
        <v>362.18501999999995</v>
      </c>
      <c r="J93" s="70">
        <f t="shared" si="1"/>
        <v>1088.2090199999998</v>
      </c>
    </row>
    <row r="94" spans="1:10" ht="132" thickBot="1">
      <c r="A94" s="4"/>
      <c r="B94" s="32" t="s">
        <v>241</v>
      </c>
      <c r="C94" s="47" t="s">
        <v>240</v>
      </c>
      <c r="D94" s="33">
        <v>600</v>
      </c>
      <c r="E94" s="38" t="s">
        <v>105</v>
      </c>
      <c r="F94" s="51" t="s">
        <v>146</v>
      </c>
      <c r="G94" s="35">
        <f>'[3]ОБРАЗОВАНИЕ 07'!FY38</f>
        <v>972.42599999999993</v>
      </c>
      <c r="H94" s="35">
        <f>[1]программы!G94</f>
        <v>972.42599999999993</v>
      </c>
      <c r="I94" s="35">
        <f>[2]программы!G94</f>
        <v>970.11071000000004</v>
      </c>
      <c r="J94" s="70">
        <f t="shared" si="1"/>
        <v>2914.9627099999998</v>
      </c>
    </row>
    <row r="95" spans="1:10" ht="132" thickBot="1">
      <c r="A95" s="4"/>
      <c r="B95" s="32" t="s">
        <v>242</v>
      </c>
      <c r="C95" s="47" t="s">
        <v>243</v>
      </c>
      <c r="D95" s="33">
        <v>200</v>
      </c>
      <c r="E95" s="38" t="s">
        <v>105</v>
      </c>
      <c r="F95" s="28" t="s">
        <v>146</v>
      </c>
      <c r="G95" s="35">
        <f>+'[3]ОБРАЗОВАНИЕ 07'!FY79</f>
        <v>100</v>
      </c>
      <c r="H95" s="35">
        <f>[1]программы!G95</f>
        <v>100</v>
      </c>
      <c r="I95" s="35">
        <f>[2]программы!G95</f>
        <v>100</v>
      </c>
      <c r="J95" s="70">
        <f t="shared" si="1"/>
        <v>300</v>
      </c>
    </row>
    <row r="96" spans="1:10" ht="150.75" thickBot="1">
      <c r="A96" s="4"/>
      <c r="B96" s="32" t="s">
        <v>244</v>
      </c>
      <c r="C96" s="47" t="s">
        <v>245</v>
      </c>
      <c r="D96" s="33">
        <v>600</v>
      </c>
      <c r="E96" s="38" t="s">
        <v>105</v>
      </c>
      <c r="F96" s="28" t="s">
        <v>146</v>
      </c>
      <c r="G96" s="35">
        <f>'[3]ОБРАЗОВАНИЕ 07'!FY39</f>
        <v>1117</v>
      </c>
      <c r="H96" s="35">
        <f>[1]программы!G96</f>
        <v>1126.9000000000001</v>
      </c>
      <c r="I96" s="35">
        <f>[2]программы!G96</f>
        <v>5628.1</v>
      </c>
      <c r="J96" s="70">
        <f t="shared" si="1"/>
        <v>7872</v>
      </c>
    </row>
    <row r="97" spans="1:10" ht="169.5" thickBot="1">
      <c r="A97" s="4"/>
      <c r="B97" s="32" t="s">
        <v>246</v>
      </c>
      <c r="C97" s="47" t="s">
        <v>247</v>
      </c>
      <c r="D97" s="33">
        <v>600</v>
      </c>
      <c r="E97" s="38" t="s">
        <v>105</v>
      </c>
      <c r="F97" s="28" t="s">
        <v>146</v>
      </c>
      <c r="G97" s="35">
        <f>'[3]ОБРАЗОВАНИЕ 07'!FY166</f>
        <v>2259.1999999999998</v>
      </c>
      <c r="H97" s="35">
        <f>[1]программы!G97</f>
        <v>2254.6</v>
      </c>
      <c r="I97" s="35">
        <f>[2]программы!G97</f>
        <v>0</v>
      </c>
      <c r="J97" s="70">
        <f t="shared" si="1"/>
        <v>4513.7999999999993</v>
      </c>
    </row>
    <row r="98" spans="1:10" ht="38.25" hidden="1" thickBot="1">
      <c r="A98" s="20"/>
      <c r="B98" s="21" t="s">
        <v>0</v>
      </c>
      <c r="C98" s="22" t="s">
        <v>1</v>
      </c>
      <c r="D98" s="23"/>
      <c r="E98" s="23"/>
      <c r="F98" s="23"/>
      <c r="G98" s="52"/>
      <c r="H98" s="52">
        <f>[1]программы!G98</f>
        <v>0</v>
      </c>
      <c r="I98" s="52">
        <f>[2]программы!G98</f>
        <v>0</v>
      </c>
      <c r="J98" s="70">
        <f t="shared" si="1"/>
        <v>0</v>
      </c>
    </row>
    <row r="99" spans="1:10" ht="19.5" hidden="1" thickBot="1">
      <c r="A99" s="20"/>
      <c r="B99" s="21" t="s">
        <v>2</v>
      </c>
      <c r="C99" s="22" t="s">
        <v>3</v>
      </c>
      <c r="D99" s="23"/>
      <c r="E99" s="23"/>
      <c r="F99" s="23"/>
      <c r="G99" s="52"/>
      <c r="H99" s="52">
        <f>[1]программы!G99</f>
        <v>0</v>
      </c>
      <c r="I99" s="52">
        <f>[2]программы!G99</f>
        <v>0</v>
      </c>
      <c r="J99" s="70">
        <f t="shared" si="1"/>
        <v>0</v>
      </c>
    </row>
    <row r="100" spans="1:10" ht="38.25" hidden="1" thickBot="1">
      <c r="A100" s="20"/>
      <c r="B100" s="21" t="s">
        <v>4</v>
      </c>
      <c r="C100" s="22" t="s">
        <v>5</v>
      </c>
      <c r="D100" s="23"/>
      <c r="E100" s="23"/>
      <c r="F100" s="23"/>
      <c r="G100" s="52"/>
      <c r="H100" s="52">
        <f>[1]программы!G100</f>
        <v>0</v>
      </c>
      <c r="I100" s="52">
        <f>[2]программы!G100</f>
        <v>0</v>
      </c>
      <c r="J100" s="70">
        <f t="shared" si="1"/>
        <v>0</v>
      </c>
    </row>
    <row r="101" spans="1:10" ht="38.25" hidden="1" thickBot="1">
      <c r="A101" s="20"/>
      <c r="B101" s="21" t="s">
        <v>6</v>
      </c>
      <c r="C101" s="22" t="s">
        <v>7</v>
      </c>
      <c r="D101" s="23"/>
      <c r="E101" s="23"/>
      <c r="F101" s="23"/>
      <c r="G101" s="52"/>
      <c r="H101" s="52">
        <f>[1]программы!G101</f>
        <v>0</v>
      </c>
      <c r="I101" s="52">
        <f>[2]программы!G101</f>
        <v>0</v>
      </c>
      <c r="J101" s="70">
        <f t="shared" si="1"/>
        <v>0</v>
      </c>
    </row>
    <row r="102" spans="1:10" ht="19.5" thickBot="1">
      <c r="A102" s="44" t="s">
        <v>8</v>
      </c>
      <c r="B102" s="49" t="s">
        <v>9</v>
      </c>
      <c r="C102" s="44" t="s">
        <v>10</v>
      </c>
      <c r="D102" s="49"/>
      <c r="E102" s="49"/>
      <c r="F102" s="49"/>
      <c r="G102" s="19">
        <f>G103+G109</f>
        <v>26990.7984</v>
      </c>
      <c r="H102" s="19">
        <f>[1]программы!G102</f>
        <v>26067.4444</v>
      </c>
      <c r="I102" s="19">
        <f>[2]программы!G102</f>
        <v>26181.016399999997</v>
      </c>
      <c r="J102" s="70">
        <f t="shared" si="1"/>
        <v>79239.2592</v>
      </c>
    </row>
    <row r="103" spans="1:10" ht="57" thickBot="1">
      <c r="A103" s="20"/>
      <c r="B103" s="21" t="s">
        <v>11</v>
      </c>
      <c r="C103" s="22" t="s">
        <v>12</v>
      </c>
      <c r="D103" s="23"/>
      <c r="E103" s="23"/>
      <c r="F103" s="23"/>
      <c r="G103" s="24">
        <f>G104+G105+G106+G107+G108</f>
        <v>26690.7984</v>
      </c>
      <c r="H103" s="24">
        <f>[1]программы!G103</f>
        <v>25917.4444</v>
      </c>
      <c r="I103" s="24">
        <f>[2]программы!G103</f>
        <v>26031.016399999997</v>
      </c>
      <c r="J103" s="70">
        <f t="shared" si="1"/>
        <v>78639.2592</v>
      </c>
    </row>
    <row r="104" spans="1:10" ht="169.5" thickBot="1">
      <c r="A104" s="4"/>
      <c r="B104" s="26" t="s">
        <v>13</v>
      </c>
      <c r="C104" s="27" t="s">
        <v>14</v>
      </c>
      <c r="D104" s="27">
        <v>100</v>
      </c>
      <c r="E104" s="28" t="s">
        <v>105</v>
      </c>
      <c r="F104" s="28" t="s">
        <v>136</v>
      </c>
      <c r="G104" s="29">
        <f>'[3]ОБРАЗОВАНИЕ 07'!D44</f>
        <v>11027.4192</v>
      </c>
      <c r="H104" s="29">
        <f>[1]программы!G104</f>
        <v>11027.4192</v>
      </c>
      <c r="I104" s="29">
        <f>[2]программы!G104</f>
        <v>11027.4192</v>
      </c>
      <c r="J104" s="70">
        <f t="shared" si="1"/>
        <v>33082.257599999997</v>
      </c>
    </row>
    <row r="105" spans="1:10" ht="113.25" thickBot="1">
      <c r="A105" s="4"/>
      <c r="B105" s="26" t="s">
        <v>15</v>
      </c>
      <c r="C105" s="27" t="s">
        <v>14</v>
      </c>
      <c r="D105" s="27">
        <v>200</v>
      </c>
      <c r="E105" s="28" t="s">
        <v>105</v>
      </c>
      <c r="F105" s="28" t="s">
        <v>136</v>
      </c>
      <c r="G105" s="29">
        <f>'[3]ОБРАЗОВАНИЕ 07'!FY44-'[3]ОБРАЗОВАНИЕ 07'!D44-'[3]ОБРАЗОВАНИЕ 07'!CY44-'[3]ОБРАЗОВАНИЕ 07'!DJ44</f>
        <v>1422.2243999999992</v>
      </c>
      <c r="H105" s="29">
        <f>[1]программы!G105</f>
        <v>1029.1141999999982</v>
      </c>
      <c r="I105" s="29">
        <f>[2]программы!G105</f>
        <v>1101.7577999999976</v>
      </c>
      <c r="J105" s="70">
        <f t="shared" si="1"/>
        <v>3553.0963999999949</v>
      </c>
    </row>
    <row r="106" spans="1:10" ht="113.25" thickBot="1">
      <c r="A106" s="4"/>
      <c r="B106" s="26" t="s">
        <v>16</v>
      </c>
      <c r="C106" s="27" t="s">
        <v>14</v>
      </c>
      <c r="D106" s="27">
        <v>300</v>
      </c>
      <c r="E106" s="28" t="s">
        <v>105</v>
      </c>
      <c r="F106" s="28" t="s">
        <v>136</v>
      </c>
      <c r="G106" s="29">
        <f>'[3]ОБРАЗОВАНИЕ 07'!DK44</f>
        <v>18</v>
      </c>
      <c r="H106" s="29">
        <f>[1]программы!G106</f>
        <v>0</v>
      </c>
      <c r="I106" s="29">
        <f>[2]программы!G106</f>
        <v>0</v>
      </c>
      <c r="J106" s="70">
        <f t="shared" si="1"/>
        <v>18</v>
      </c>
    </row>
    <row r="107" spans="1:10" ht="132" thickBot="1">
      <c r="A107" s="4"/>
      <c r="B107" s="26" t="s">
        <v>17</v>
      </c>
      <c r="C107" s="27" t="s">
        <v>14</v>
      </c>
      <c r="D107" s="27">
        <v>600</v>
      </c>
      <c r="E107" s="28" t="s">
        <v>105</v>
      </c>
      <c r="F107" s="28" t="s">
        <v>136</v>
      </c>
      <c r="G107" s="29">
        <f>'[3]ОБРАЗОВАНИЕ 07'!FY47</f>
        <v>14213.654799999998</v>
      </c>
      <c r="H107" s="29">
        <f>[1]программы!G107</f>
        <v>13851.411</v>
      </c>
      <c r="I107" s="29">
        <f>[2]программы!G107</f>
        <v>13892.339399999999</v>
      </c>
      <c r="J107" s="70">
        <f t="shared" si="1"/>
        <v>41957.405199999994</v>
      </c>
    </row>
    <row r="108" spans="1:10" ht="113.25" thickBot="1">
      <c r="A108" s="4"/>
      <c r="B108" s="26" t="s">
        <v>18</v>
      </c>
      <c r="C108" s="27" t="s">
        <v>14</v>
      </c>
      <c r="D108" s="27">
        <v>800</v>
      </c>
      <c r="E108" s="28" t="s">
        <v>105</v>
      </c>
      <c r="F108" s="28" t="s">
        <v>136</v>
      </c>
      <c r="G108" s="29">
        <f>'[3]ОБРАЗОВАНИЕ 07'!CY44</f>
        <v>9.5</v>
      </c>
      <c r="H108" s="29">
        <f>[1]программы!G108</f>
        <v>9.5</v>
      </c>
      <c r="I108" s="29">
        <f>[2]программы!G108</f>
        <v>9.5</v>
      </c>
      <c r="J108" s="70">
        <f t="shared" si="1"/>
        <v>28.5</v>
      </c>
    </row>
    <row r="109" spans="1:10" ht="38.25" thickBot="1">
      <c r="A109" s="20"/>
      <c r="B109" s="21" t="s">
        <v>19</v>
      </c>
      <c r="C109" s="22" t="s">
        <v>20</v>
      </c>
      <c r="D109" s="23"/>
      <c r="E109" s="23"/>
      <c r="F109" s="23"/>
      <c r="G109" s="24">
        <f>G110</f>
        <v>300</v>
      </c>
      <c r="H109" s="24">
        <f>[1]программы!G109</f>
        <v>150</v>
      </c>
      <c r="I109" s="24">
        <f>[2]программы!G109</f>
        <v>150</v>
      </c>
      <c r="J109" s="70">
        <f t="shared" si="1"/>
        <v>600</v>
      </c>
    </row>
    <row r="110" spans="1:10" ht="94.5" thickBot="1">
      <c r="A110" s="4"/>
      <c r="B110" s="26" t="s">
        <v>21</v>
      </c>
      <c r="C110" s="27" t="s">
        <v>22</v>
      </c>
      <c r="D110" s="27">
        <v>200</v>
      </c>
      <c r="E110" s="28" t="s">
        <v>105</v>
      </c>
      <c r="F110" s="28" t="s">
        <v>23</v>
      </c>
      <c r="G110" s="29">
        <f>'[3]ОБРАЗОВАНИЕ 07'!FY65</f>
        <v>300</v>
      </c>
      <c r="H110" s="29">
        <f>[1]программы!G110</f>
        <v>150</v>
      </c>
      <c r="I110" s="29">
        <f>[2]программы!G110</f>
        <v>150</v>
      </c>
      <c r="J110" s="70">
        <f t="shared" si="1"/>
        <v>600</v>
      </c>
    </row>
    <row r="111" spans="1:10" ht="19.5" thickBot="1">
      <c r="A111" s="44" t="s">
        <v>24</v>
      </c>
      <c r="B111" s="49" t="s">
        <v>25</v>
      </c>
      <c r="C111" s="44" t="s">
        <v>26</v>
      </c>
      <c r="D111" s="49"/>
      <c r="E111" s="49"/>
      <c r="F111" s="49"/>
      <c r="G111" s="19">
        <f>G112+G116</f>
        <v>3144.7</v>
      </c>
      <c r="H111" s="19">
        <f>[1]программы!G111</f>
        <v>3155.7</v>
      </c>
      <c r="I111" s="19">
        <f>[2]программы!G111</f>
        <v>3166.7</v>
      </c>
      <c r="J111" s="70">
        <f t="shared" si="1"/>
        <v>9467.0999999999985</v>
      </c>
    </row>
    <row r="112" spans="1:10" ht="57" hidden="1" thickBot="1">
      <c r="A112" s="20"/>
      <c r="B112" s="21" t="s">
        <v>27</v>
      </c>
      <c r="C112" s="22" t="s">
        <v>28</v>
      </c>
      <c r="D112" s="23"/>
      <c r="E112" s="23"/>
      <c r="F112" s="23"/>
      <c r="G112" s="24">
        <f>G113+G114+G115</f>
        <v>0</v>
      </c>
      <c r="H112" s="24">
        <f>[1]программы!G112</f>
        <v>0</v>
      </c>
      <c r="I112" s="24">
        <f>[2]программы!G112</f>
        <v>0</v>
      </c>
      <c r="J112" s="70">
        <f t="shared" si="1"/>
        <v>0</v>
      </c>
    </row>
    <row r="113" spans="1:10" ht="113.25" hidden="1" thickBot="1">
      <c r="A113" s="4"/>
      <c r="B113" s="26" t="s">
        <v>29</v>
      </c>
      <c r="C113" s="27" t="s">
        <v>30</v>
      </c>
      <c r="D113" s="27">
        <v>200</v>
      </c>
      <c r="E113" s="28" t="s">
        <v>105</v>
      </c>
      <c r="F113" s="28" t="s">
        <v>105</v>
      </c>
      <c r="G113" s="29"/>
      <c r="H113" s="29">
        <f>[1]программы!G113</f>
        <v>0</v>
      </c>
      <c r="I113" s="29">
        <f>[2]программы!G113</f>
        <v>0</v>
      </c>
      <c r="J113" s="70">
        <f t="shared" si="1"/>
        <v>0</v>
      </c>
    </row>
    <row r="114" spans="1:10" ht="113.25" hidden="1" thickBot="1">
      <c r="A114" s="4"/>
      <c r="B114" s="26" t="s">
        <v>31</v>
      </c>
      <c r="C114" s="27" t="s">
        <v>32</v>
      </c>
      <c r="D114" s="27">
        <v>200</v>
      </c>
      <c r="E114" s="28" t="s">
        <v>105</v>
      </c>
      <c r="F114" s="28" t="s">
        <v>105</v>
      </c>
      <c r="G114" s="29"/>
      <c r="H114" s="29">
        <f>[1]программы!G114</f>
        <v>0</v>
      </c>
      <c r="I114" s="29">
        <f>[2]программы!G114</f>
        <v>0</v>
      </c>
      <c r="J114" s="70">
        <f t="shared" si="1"/>
        <v>0</v>
      </c>
    </row>
    <row r="115" spans="1:10" ht="113.25" hidden="1" thickBot="1">
      <c r="A115" s="4"/>
      <c r="B115" s="26" t="s">
        <v>281</v>
      </c>
      <c r="C115" s="27" t="s">
        <v>282</v>
      </c>
      <c r="D115" s="27">
        <v>200</v>
      </c>
      <c r="E115" s="28" t="s">
        <v>105</v>
      </c>
      <c r="F115" s="28" t="s">
        <v>105</v>
      </c>
      <c r="G115" s="29"/>
      <c r="H115" s="29">
        <f>[1]программы!G115</f>
        <v>0</v>
      </c>
      <c r="I115" s="29">
        <f>[2]программы!G115</f>
        <v>0</v>
      </c>
      <c r="J115" s="70">
        <f t="shared" si="1"/>
        <v>0</v>
      </c>
    </row>
    <row r="116" spans="1:10" ht="19.5" thickBot="1">
      <c r="A116" s="20"/>
      <c r="B116" s="21" t="s">
        <v>283</v>
      </c>
      <c r="C116" s="22" t="s">
        <v>284</v>
      </c>
      <c r="D116" s="23"/>
      <c r="E116" s="23"/>
      <c r="F116" s="23"/>
      <c r="G116" s="24">
        <f>G119+G117+G118</f>
        <v>3144.7</v>
      </c>
      <c r="H116" s="24">
        <f>[1]программы!G116</f>
        <v>3155.7</v>
      </c>
      <c r="I116" s="24">
        <f>[2]программы!G116</f>
        <v>3166.7</v>
      </c>
      <c r="J116" s="70">
        <f t="shared" si="1"/>
        <v>9467.0999999999985</v>
      </c>
    </row>
    <row r="117" spans="1:10" ht="113.25" thickBot="1">
      <c r="A117" s="4"/>
      <c r="B117" s="26" t="s">
        <v>285</v>
      </c>
      <c r="C117" s="27" t="s">
        <v>286</v>
      </c>
      <c r="D117" s="27">
        <v>200</v>
      </c>
      <c r="E117" s="28" t="s">
        <v>105</v>
      </c>
      <c r="F117" s="28" t="s">
        <v>105</v>
      </c>
      <c r="G117" s="29">
        <f>'[3]ОБРАЗОВАНИЕ 07'!FY61</f>
        <v>2748</v>
      </c>
      <c r="H117" s="29">
        <f>[1]программы!G117</f>
        <v>2748</v>
      </c>
      <c r="I117" s="29">
        <f>[2]программы!G117</f>
        <v>2748</v>
      </c>
      <c r="J117" s="70">
        <f t="shared" si="1"/>
        <v>8244</v>
      </c>
    </row>
    <row r="118" spans="1:10" ht="94.5" thickBot="1">
      <c r="A118" s="4"/>
      <c r="B118" s="26" t="s">
        <v>287</v>
      </c>
      <c r="C118" s="27" t="s">
        <v>288</v>
      </c>
      <c r="D118" s="27">
        <v>300</v>
      </c>
      <c r="E118" s="28" t="s">
        <v>105</v>
      </c>
      <c r="F118" s="28" t="s">
        <v>105</v>
      </c>
      <c r="G118" s="29">
        <f>'[3]ОБРАЗОВАНИЕ 07'!FY62</f>
        <v>275</v>
      </c>
      <c r="H118" s="29">
        <f>[1]программы!G118</f>
        <v>286</v>
      </c>
      <c r="I118" s="29">
        <f>[2]программы!G118</f>
        <v>297</v>
      </c>
      <c r="J118" s="70">
        <f t="shared" si="1"/>
        <v>858</v>
      </c>
    </row>
    <row r="119" spans="1:10" ht="113.25" thickBot="1">
      <c r="A119" s="4"/>
      <c r="B119" s="26" t="s">
        <v>289</v>
      </c>
      <c r="C119" s="27" t="s">
        <v>286</v>
      </c>
      <c r="D119" s="27">
        <v>200</v>
      </c>
      <c r="E119" s="28" t="s">
        <v>105</v>
      </c>
      <c r="F119" s="28" t="s">
        <v>105</v>
      </c>
      <c r="G119" s="29">
        <f>'[3]ОБРАЗОВАНИЕ 07'!FY60</f>
        <v>121.7</v>
      </c>
      <c r="H119" s="29">
        <f>[1]программы!G119</f>
        <v>121.7</v>
      </c>
      <c r="I119" s="29">
        <f>[2]программы!G119</f>
        <v>121.7</v>
      </c>
      <c r="J119" s="70">
        <f t="shared" si="1"/>
        <v>365.1</v>
      </c>
    </row>
    <row r="120" spans="1:10" ht="38.25" thickBot="1">
      <c r="A120" s="44" t="s">
        <v>290</v>
      </c>
      <c r="B120" s="45" t="s">
        <v>291</v>
      </c>
      <c r="C120" s="44" t="s">
        <v>292</v>
      </c>
      <c r="D120" s="49"/>
      <c r="E120" s="49"/>
      <c r="F120" s="49"/>
      <c r="G120" s="19">
        <f>G121+G125</f>
        <v>13771.732800000002</v>
      </c>
      <c r="H120" s="19">
        <f>[1]программы!G120</f>
        <v>12991.4908</v>
      </c>
      <c r="I120" s="19">
        <f>[2]программы!G120</f>
        <v>13236.23341716</v>
      </c>
      <c r="J120" s="70">
        <f t="shared" si="1"/>
        <v>39999.457017159999</v>
      </c>
    </row>
    <row r="121" spans="1:10" ht="57" thickBot="1">
      <c r="A121" s="20"/>
      <c r="B121" s="21" t="s">
        <v>293</v>
      </c>
      <c r="C121" s="22" t="s">
        <v>294</v>
      </c>
      <c r="D121" s="23"/>
      <c r="E121" s="23"/>
      <c r="F121" s="23"/>
      <c r="G121" s="24">
        <f>G122+G123+G124</f>
        <v>2903.2309999999998</v>
      </c>
      <c r="H121" s="24">
        <f>[1]программы!G121</f>
        <v>2863.2309999999998</v>
      </c>
      <c r="I121" s="24">
        <f>[2]программы!G121</f>
        <v>2914.0142730999996</v>
      </c>
      <c r="J121" s="70">
        <f t="shared" si="1"/>
        <v>8680.4762730999992</v>
      </c>
    </row>
    <row r="122" spans="1:10" ht="188.25" thickBot="1">
      <c r="A122" s="4"/>
      <c r="B122" s="32" t="s">
        <v>295</v>
      </c>
      <c r="C122" s="33" t="s">
        <v>296</v>
      </c>
      <c r="D122" s="33">
        <v>100</v>
      </c>
      <c r="E122" s="28" t="s">
        <v>105</v>
      </c>
      <c r="F122" s="28" t="s">
        <v>23</v>
      </c>
      <c r="G122" s="35">
        <f>'[3]ОБРАЗОВАНИЕ 07'!D64</f>
        <v>2526.5309999999999</v>
      </c>
      <c r="H122" s="35">
        <f>[1]программы!G122</f>
        <v>2526.5309999999999</v>
      </c>
      <c r="I122" s="35">
        <f>[2]программы!G122</f>
        <v>2577.3142730999998</v>
      </c>
      <c r="J122" s="70">
        <f t="shared" si="1"/>
        <v>7630.3762730999997</v>
      </c>
    </row>
    <row r="123" spans="1:10" ht="150.75" thickBot="1">
      <c r="A123" s="4"/>
      <c r="B123" s="32" t="s">
        <v>297</v>
      </c>
      <c r="C123" s="33" t="s">
        <v>296</v>
      </c>
      <c r="D123" s="33">
        <v>200</v>
      </c>
      <c r="E123" s="28" t="s">
        <v>105</v>
      </c>
      <c r="F123" s="28" t="s">
        <v>23</v>
      </c>
      <c r="G123" s="35">
        <f>'[3]ОБРАЗОВАНИЕ 07'!FY64-'[3]ОБРАЗОВАНИЕ 07'!D64-'[3]ОБРАЗОВАНИЕ 07'!CY64</f>
        <v>372.49999999999983</v>
      </c>
      <c r="H123" s="35">
        <f>[1]программы!G123</f>
        <v>332.49999999999983</v>
      </c>
      <c r="I123" s="35">
        <f>[2]программы!G123</f>
        <v>332.49999999999983</v>
      </c>
      <c r="J123" s="70">
        <f t="shared" si="1"/>
        <v>1037.4999999999995</v>
      </c>
    </row>
    <row r="124" spans="1:10" ht="132" thickBot="1">
      <c r="A124" s="4"/>
      <c r="B124" s="32" t="s">
        <v>298</v>
      </c>
      <c r="C124" s="33" t="s">
        <v>296</v>
      </c>
      <c r="D124" s="33">
        <v>800</v>
      </c>
      <c r="E124" s="28" t="s">
        <v>105</v>
      </c>
      <c r="F124" s="28" t="s">
        <v>23</v>
      </c>
      <c r="G124" s="35">
        <f>'[3]ОБРАЗОВАНИЕ 07'!CY64</f>
        <v>4.2</v>
      </c>
      <c r="H124" s="35">
        <f>[1]программы!G124</f>
        <v>4.2</v>
      </c>
      <c r="I124" s="35">
        <f>[2]программы!G124</f>
        <v>4.2</v>
      </c>
      <c r="J124" s="70">
        <f t="shared" si="1"/>
        <v>12.600000000000001</v>
      </c>
    </row>
    <row r="125" spans="1:10" ht="75.75" thickBot="1">
      <c r="A125" s="20"/>
      <c r="B125" s="21" t="s">
        <v>299</v>
      </c>
      <c r="C125" s="22" t="s">
        <v>300</v>
      </c>
      <c r="D125" s="23"/>
      <c r="E125" s="23"/>
      <c r="F125" s="23"/>
      <c r="G125" s="24">
        <f>G126+G127+G128</f>
        <v>10868.501800000002</v>
      </c>
      <c r="H125" s="24">
        <f>[1]программы!G125</f>
        <v>10128.2598</v>
      </c>
      <c r="I125" s="24">
        <f>[2]программы!G125</f>
        <v>10322.21914406</v>
      </c>
      <c r="J125" s="70">
        <f t="shared" si="1"/>
        <v>31318.980744060002</v>
      </c>
    </row>
    <row r="126" spans="1:10" ht="169.5" thickBot="1">
      <c r="A126" s="4"/>
      <c r="B126" s="32" t="s">
        <v>301</v>
      </c>
      <c r="C126" s="33" t="s">
        <v>302</v>
      </c>
      <c r="D126" s="33">
        <v>100</v>
      </c>
      <c r="E126" s="28" t="s">
        <v>105</v>
      </c>
      <c r="F126" s="28" t="s">
        <v>23</v>
      </c>
      <c r="G126" s="35">
        <f>'[3]ОБРАЗОВАНИЕ 07'!D66+'[3]ОБРАЗОВАНИЕ 07'!D67</f>
        <v>8743.3205999999991</v>
      </c>
      <c r="H126" s="35">
        <f>[1]программы!G126</f>
        <v>8743.3205999999991</v>
      </c>
      <c r="I126" s="35">
        <f>[2]программы!G126</f>
        <v>8919.0613440600009</v>
      </c>
      <c r="J126" s="70">
        <f t="shared" si="1"/>
        <v>26405.702544059997</v>
      </c>
    </row>
    <row r="127" spans="1:10" ht="132" thickBot="1">
      <c r="A127" s="4"/>
      <c r="B127" s="32" t="s">
        <v>303</v>
      </c>
      <c r="C127" s="33" t="s">
        <v>302</v>
      </c>
      <c r="D127" s="33">
        <v>200</v>
      </c>
      <c r="E127" s="28" t="s">
        <v>105</v>
      </c>
      <c r="F127" s="28" t="s">
        <v>23</v>
      </c>
      <c r="G127" s="35">
        <f>'[3]ОБРАЗОВАНИЕ 07'!FY66+'[3]ОБРАЗОВАНИЕ 07'!FY67-'[3]ОБРАЗОВАНИЕ 07'!D66-'[3]ОБРАЗОВАНИЕ 07'!D67-'[3]ОБРАЗОВАНИЕ 07'!CY66-'[3]ОБРАЗОВАНИЕ 07'!CY67</f>
        <v>2117.981200000002</v>
      </c>
      <c r="H127" s="35">
        <f>[1]программы!G127</f>
        <v>1377.7391999999998</v>
      </c>
      <c r="I127" s="35">
        <f>[2]программы!G127</f>
        <v>1395.957799999999</v>
      </c>
      <c r="J127" s="70">
        <f t="shared" si="1"/>
        <v>4891.6782000000012</v>
      </c>
    </row>
    <row r="128" spans="1:10" ht="113.25" thickBot="1">
      <c r="A128" s="4"/>
      <c r="B128" s="32" t="s">
        <v>304</v>
      </c>
      <c r="C128" s="33" t="s">
        <v>302</v>
      </c>
      <c r="D128" s="33">
        <v>800</v>
      </c>
      <c r="E128" s="28" t="s">
        <v>105</v>
      </c>
      <c r="F128" s="28" t="s">
        <v>23</v>
      </c>
      <c r="G128" s="35">
        <f>'[3]ОБРАЗОВАНИЕ 07'!CY66+'[3]ОБРАЗОВАНИЕ 07'!CY67</f>
        <v>7.2</v>
      </c>
      <c r="H128" s="35">
        <f>[1]программы!G128</f>
        <v>7.2</v>
      </c>
      <c r="I128" s="35">
        <f>[2]программы!G128</f>
        <v>7.2</v>
      </c>
      <c r="J128" s="70">
        <f t="shared" si="1"/>
        <v>21.6</v>
      </c>
    </row>
    <row r="129" spans="1:10" ht="19.5" thickBot="1">
      <c r="A129" s="44" t="s">
        <v>305</v>
      </c>
      <c r="B129" s="45" t="s">
        <v>306</v>
      </c>
      <c r="C129" s="44" t="s">
        <v>307</v>
      </c>
      <c r="D129" s="49"/>
      <c r="E129" s="49"/>
      <c r="F129" s="49"/>
      <c r="G129" s="19">
        <f>G130+G132+G134</f>
        <v>22522.572</v>
      </c>
      <c r="H129" s="19">
        <f>[1]программы!G129</f>
        <v>20226.114120000002</v>
      </c>
      <c r="I129" s="19">
        <f>[2]программы!G129</f>
        <v>20879.1503572</v>
      </c>
      <c r="J129" s="70">
        <f t="shared" si="1"/>
        <v>63627.836477199999</v>
      </c>
    </row>
    <row r="130" spans="1:10" ht="38.25" thickBot="1">
      <c r="A130" s="20"/>
      <c r="B130" s="21" t="s">
        <v>308</v>
      </c>
      <c r="C130" s="22" t="s">
        <v>309</v>
      </c>
      <c r="D130" s="23"/>
      <c r="E130" s="23"/>
      <c r="F130" s="23"/>
      <c r="G130" s="24">
        <f>G131</f>
        <v>300</v>
      </c>
      <c r="H130" s="24">
        <f>[1]программы!G130</f>
        <v>150</v>
      </c>
      <c r="I130" s="24">
        <f>[2]программы!G130</f>
        <v>150</v>
      </c>
      <c r="J130" s="70">
        <f t="shared" si="1"/>
        <v>600</v>
      </c>
    </row>
    <row r="131" spans="1:10" ht="113.25" thickBot="1">
      <c r="A131" s="4"/>
      <c r="B131" s="32" t="s">
        <v>310</v>
      </c>
      <c r="C131" s="38" t="s">
        <v>311</v>
      </c>
      <c r="D131" s="33">
        <v>200</v>
      </c>
      <c r="E131" s="33">
        <v>11</v>
      </c>
      <c r="F131" s="53" t="s">
        <v>116</v>
      </c>
      <c r="G131" s="35">
        <f>'[3]Физическая кул.испорт 11'!FY8</f>
        <v>300</v>
      </c>
      <c r="H131" s="35">
        <f>[1]программы!G131</f>
        <v>150</v>
      </c>
      <c r="I131" s="35">
        <f>[2]программы!G131</f>
        <v>150</v>
      </c>
      <c r="J131" s="70">
        <f t="shared" si="1"/>
        <v>600</v>
      </c>
    </row>
    <row r="132" spans="1:10" ht="38.25" thickBot="1">
      <c r="A132" s="20"/>
      <c r="B132" s="21" t="s">
        <v>312</v>
      </c>
      <c r="C132" s="22" t="s">
        <v>313</v>
      </c>
      <c r="D132" s="23"/>
      <c r="E132" s="23"/>
      <c r="F132" s="23"/>
      <c r="G132" s="24">
        <f>G133</f>
        <v>22222.572</v>
      </c>
      <c r="H132" s="24">
        <f>[1]программы!G132</f>
        <v>20076.114120000002</v>
      </c>
      <c r="I132" s="24">
        <f>[2]программы!G132</f>
        <v>20729.1503572</v>
      </c>
      <c r="J132" s="70">
        <f t="shared" si="1"/>
        <v>63027.836477199999</v>
      </c>
    </row>
    <row r="133" spans="1:10" ht="132" thickBot="1">
      <c r="A133" s="4"/>
      <c r="B133" s="32" t="s">
        <v>314</v>
      </c>
      <c r="C133" s="53" t="s">
        <v>315</v>
      </c>
      <c r="D133" s="47">
        <v>600</v>
      </c>
      <c r="E133" s="53">
        <v>11</v>
      </c>
      <c r="F133" s="53" t="s">
        <v>146</v>
      </c>
      <c r="G133" s="35">
        <f>'[3]Физическая кул.испорт 11'!FY11</f>
        <v>22222.572</v>
      </c>
      <c r="H133" s="35">
        <f>[1]программы!G133</f>
        <v>20076.114120000002</v>
      </c>
      <c r="I133" s="35">
        <f>[2]программы!G133</f>
        <v>20729.1503572</v>
      </c>
      <c r="J133" s="70">
        <f t="shared" si="1"/>
        <v>63027.836477199999</v>
      </c>
    </row>
    <row r="134" spans="1:10" ht="38.25" hidden="1" thickBot="1">
      <c r="A134" s="20"/>
      <c r="B134" s="21" t="s">
        <v>312</v>
      </c>
      <c r="C134" s="22" t="s">
        <v>316</v>
      </c>
      <c r="D134" s="23"/>
      <c r="E134" s="23"/>
      <c r="F134" s="23"/>
      <c r="G134" s="24"/>
      <c r="H134" s="24">
        <f>[1]программы!G134</f>
        <v>0</v>
      </c>
      <c r="I134" s="24">
        <f>[2]программы!G134</f>
        <v>0</v>
      </c>
      <c r="J134" s="70">
        <f t="shared" si="1"/>
        <v>0</v>
      </c>
    </row>
    <row r="135" spans="1:10" ht="75.75" thickBot="1">
      <c r="A135" s="10" t="s">
        <v>317</v>
      </c>
      <c r="B135" s="54" t="s">
        <v>318</v>
      </c>
      <c r="C135" s="55" t="s">
        <v>319</v>
      </c>
      <c r="D135" s="55"/>
      <c r="E135" s="56"/>
      <c r="F135" s="56"/>
      <c r="G135" s="57">
        <f>+G136+G140+G143</f>
        <v>2777.0782199999999</v>
      </c>
      <c r="H135" s="57">
        <f>[1]программы!G135</f>
        <v>2926.5</v>
      </c>
      <c r="I135" s="57">
        <f>[2]программы!G135</f>
        <v>33375.599999999999</v>
      </c>
      <c r="J135" s="70">
        <f t="shared" si="1"/>
        <v>39079.178220000002</v>
      </c>
    </row>
    <row r="136" spans="1:10" ht="57" thickBot="1">
      <c r="A136" s="15" t="s">
        <v>320</v>
      </c>
      <c r="B136" s="58" t="s">
        <v>321</v>
      </c>
      <c r="C136" s="59" t="s">
        <v>322</v>
      </c>
      <c r="D136" s="59"/>
      <c r="E136" s="60"/>
      <c r="F136" s="60"/>
      <c r="G136" s="61">
        <f>+G137+G139</f>
        <v>2777.0782199999999</v>
      </c>
      <c r="H136" s="61">
        <f>[1]программы!G136</f>
        <v>2926.5</v>
      </c>
      <c r="I136" s="61">
        <f>[2]программы!G136</f>
        <v>3036.9</v>
      </c>
      <c r="J136" s="70">
        <f t="shared" si="1"/>
        <v>8740.4782199999991</v>
      </c>
    </row>
    <row r="137" spans="1:10" ht="38.25" thickBot="1">
      <c r="A137" s="20"/>
      <c r="B137" s="21" t="s">
        <v>323</v>
      </c>
      <c r="C137" s="22" t="s">
        <v>324</v>
      </c>
      <c r="D137" s="23"/>
      <c r="E137" s="23"/>
      <c r="F137" s="23"/>
      <c r="G137" s="52">
        <f>+G138</f>
        <v>2777.0782199999999</v>
      </c>
      <c r="H137" s="52">
        <f>[1]программы!G137</f>
        <v>2926.5</v>
      </c>
      <c r="I137" s="52">
        <f>[2]программы!G137</f>
        <v>3036.9</v>
      </c>
      <c r="J137" s="70">
        <f t="shared" si="1"/>
        <v>8740.4782199999991</v>
      </c>
    </row>
    <row r="138" spans="1:10" ht="150.75" thickBot="1">
      <c r="A138" s="4"/>
      <c r="B138" s="32" t="s">
        <v>325</v>
      </c>
      <c r="C138" s="33" t="s">
        <v>326</v>
      </c>
      <c r="D138" s="33">
        <v>300</v>
      </c>
      <c r="E138" s="33">
        <v>10</v>
      </c>
      <c r="F138" s="28" t="s">
        <v>136</v>
      </c>
      <c r="G138" s="39">
        <f>'[3]Социальная политика 10'!FY13</f>
        <v>2777.0782199999999</v>
      </c>
      <c r="H138" s="39">
        <f>[1]программы!G138</f>
        <v>2926.5</v>
      </c>
      <c r="I138" s="39">
        <f>[2]программы!G138</f>
        <v>3036.9</v>
      </c>
      <c r="J138" s="70">
        <f t="shared" si="1"/>
        <v>8740.4782199999991</v>
      </c>
    </row>
    <row r="139" spans="1:10" ht="57" hidden="1" thickBot="1">
      <c r="A139" s="20"/>
      <c r="B139" s="21" t="s">
        <v>327</v>
      </c>
      <c r="C139" s="22" t="s">
        <v>328</v>
      </c>
      <c r="D139" s="23"/>
      <c r="E139" s="23"/>
      <c r="F139" s="23"/>
      <c r="G139" s="52"/>
      <c r="H139" s="52">
        <f>[1]программы!G139</f>
        <v>0</v>
      </c>
      <c r="I139" s="52">
        <f>[2]программы!G139</f>
        <v>0</v>
      </c>
      <c r="J139" s="70">
        <f t="shared" si="1"/>
        <v>0</v>
      </c>
    </row>
    <row r="140" spans="1:10" ht="19.5" hidden="1" thickBot="1">
      <c r="A140" s="15" t="s">
        <v>329</v>
      </c>
      <c r="B140" s="58" t="s">
        <v>330</v>
      </c>
      <c r="C140" s="59" t="s">
        <v>331</v>
      </c>
      <c r="D140" s="59"/>
      <c r="E140" s="60"/>
      <c r="F140" s="60"/>
      <c r="G140" s="61">
        <f>+G141+G142</f>
        <v>0</v>
      </c>
      <c r="H140" s="61">
        <f>[1]программы!G140</f>
        <v>0</v>
      </c>
      <c r="I140" s="61">
        <f>[2]программы!G140</f>
        <v>0</v>
      </c>
      <c r="J140" s="70">
        <f t="shared" si="1"/>
        <v>0</v>
      </c>
    </row>
    <row r="141" spans="1:10" ht="19.5" hidden="1" thickBot="1">
      <c r="A141" s="20"/>
      <c r="B141" s="21" t="s">
        <v>332</v>
      </c>
      <c r="C141" s="22" t="s">
        <v>333</v>
      </c>
      <c r="D141" s="23"/>
      <c r="E141" s="23"/>
      <c r="F141" s="23"/>
      <c r="G141" s="52"/>
      <c r="H141" s="52">
        <f>[1]программы!G141</f>
        <v>0</v>
      </c>
      <c r="I141" s="52">
        <f>[2]программы!G141</f>
        <v>0</v>
      </c>
      <c r="J141" s="70">
        <f t="shared" si="1"/>
        <v>0</v>
      </c>
    </row>
    <row r="142" spans="1:10" ht="38.25" hidden="1" thickBot="1">
      <c r="A142" s="20"/>
      <c r="B142" s="21" t="s">
        <v>334</v>
      </c>
      <c r="C142" s="22" t="s">
        <v>335</v>
      </c>
      <c r="D142" s="23"/>
      <c r="E142" s="23"/>
      <c r="F142" s="23"/>
      <c r="G142" s="52"/>
      <c r="H142" s="52">
        <f>[1]программы!G142</f>
        <v>0</v>
      </c>
      <c r="I142" s="52">
        <f>[2]программы!G142</f>
        <v>0</v>
      </c>
      <c r="J142" s="70">
        <f t="shared" ref="J142:J205" si="2">G142+H142+I142</f>
        <v>0</v>
      </c>
    </row>
    <row r="143" spans="1:10" ht="57" thickBot="1">
      <c r="A143" s="15" t="s">
        <v>336</v>
      </c>
      <c r="B143" s="58" t="s">
        <v>337</v>
      </c>
      <c r="C143" s="59" t="s">
        <v>338</v>
      </c>
      <c r="D143" s="59"/>
      <c r="E143" s="60"/>
      <c r="F143" s="60"/>
      <c r="G143" s="61">
        <f>+G144+G145+G146+G148</f>
        <v>0</v>
      </c>
      <c r="H143" s="61">
        <f>[1]программы!G143</f>
        <v>0</v>
      </c>
      <c r="I143" s="61">
        <f>[2]программы!G143</f>
        <v>30338.7</v>
      </c>
      <c r="J143" s="70">
        <f t="shared" si="2"/>
        <v>30338.7</v>
      </c>
    </row>
    <row r="144" spans="1:10" ht="38.25" hidden="1" thickBot="1">
      <c r="A144" s="20"/>
      <c r="B144" s="21" t="s">
        <v>339</v>
      </c>
      <c r="C144" s="22" t="s">
        <v>340</v>
      </c>
      <c r="D144" s="23"/>
      <c r="E144" s="23"/>
      <c r="F144" s="23"/>
      <c r="G144" s="52"/>
      <c r="H144" s="52">
        <f>[1]программы!G144</f>
        <v>0</v>
      </c>
      <c r="I144" s="52">
        <f>[2]программы!G144</f>
        <v>0</v>
      </c>
      <c r="J144" s="70">
        <f t="shared" si="2"/>
        <v>0</v>
      </c>
    </row>
    <row r="145" spans="1:10" ht="38.25" hidden="1" thickBot="1">
      <c r="A145" s="20"/>
      <c r="B145" s="21" t="s">
        <v>341</v>
      </c>
      <c r="C145" s="22" t="s">
        <v>342</v>
      </c>
      <c r="D145" s="23"/>
      <c r="E145" s="23"/>
      <c r="F145" s="23"/>
      <c r="G145" s="52"/>
      <c r="H145" s="52">
        <f>[1]программы!G145</f>
        <v>0</v>
      </c>
      <c r="I145" s="52">
        <f>[2]программы!G145</f>
        <v>0</v>
      </c>
      <c r="J145" s="70">
        <f t="shared" si="2"/>
        <v>0</v>
      </c>
    </row>
    <row r="146" spans="1:10" ht="38.25" thickBot="1">
      <c r="A146" s="20"/>
      <c r="B146" s="21" t="s">
        <v>343</v>
      </c>
      <c r="C146" s="22" t="s">
        <v>344</v>
      </c>
      <c r="D146" s="23"/>
      <c r="E146" s="23"/>
      <c r="F146" s="23"/>
      <c r="G146" s="52">
        <f>G147</f>
        <v>0</v>
      </c>
      <c r="H146" s="52">
        <f>[1]программы!G146</f>
        <v>0</v>
      </c>
      <c r="I146" s="52">
        <f>[2]программы!G146</f>
        <v>30338.7</v>
      </c>
      <c r="J146" s="70">
        <f t="shared" si="2"/>
        <v>30338.7</v>
      </c>
    </row>
    <row r="147" spans="1:10" ht="169.5" thickBot="1">
      <c r="A147" s="4"/>
      <c r="B147" s="32" t="s">
        <v>345</v>
      </c>
      <c r="C147" s="33" t="s">
        <v>346</v>
      </c>
      <c r="D147" s="33">
        <v>500</v>
      </c>
      <c r="E147" s="28" t="s">
        <v>106</v>
      </c>
      <c r="F147" s="38" t="s">
        <v>106</v>
      </c>
      <c r="G147" s="35"/>
      <c r="H147" s="35">
        <f>[1]программы!G147</f>
        <v>0</v>
      </c>
      <c r="I147" s="35">
        <f>[2]программы!G147</f>
        <v>30338.7</v>
      </c>
      <c r="J147" s="70">
        <f t="shared" si="2"/>
        <v>30338.7</v>
      </c>
    </row>
    <row r="148" spans="1:10" ht="38.25" hidden="1" thickBot="1">
      <c r="A148" s="20"/>
      <c r="B148" s="21" t="s">
        <v>347</v>
      </c>
      <c r="C148" s="22" t="s">
        <v>348</v>
      </c>
      <c r="D148" s="23"/>
      <c r="E148" s="23"/>
      <c r="F148" s="23"/>
      <c r="G148" s="52"/>
      <c r="H148" s="52">
        <f>[1]программы!G148</f>
        <v>0</v>
      </c>
      <c r="I148" s="52">
        <f>[2]программы!G148</f>
        <v>0</v>
      </c>
      <c r="J148" s="70">
        <f t="shared" si="2"/>
        <v>0</v>
      </c>
    </row>
    <row r="149" spans="1:10" ht="57" thickBot="1">
      <c r="A149" s="10" t="s">
        <v>349</v>
      </c>
      <c r="B149" s="54" t="s">
        <v>350</v>
      </c>
      <c r="C149" s="55" t="s">
        <v>351</v>
      </c>
      <c r="D149" s="55"/>
      <c r="E149" s="56"/>
      <c r="F149" s="56"/>
      <c r="G149" s="57">
        <f>+G150+G151+G152+G155</f>
        <v>5427.402</v>
      </c>
      <c r="H149" s="57">
        <f>[1]программы!G149</f>
        <v>3609.7380000000003</v>
      </c>
      <c r="I149" s="57">
        <f>[2]программы!G149</f>
        <v>1932.338</v>
      </c>
      <c r="J149" s="70">
        <f t="shared" si="2"/>
        <v>10969.477999999999</v>
      </c>
    </row>
    <row r="150" spans="1:10" ht="94.5" hidden="1" thickBot="1">
      <c r="A150" s="21"/>
      <c r="B150" s="21" t="s">
        <v>352</v>
      </c>
      <c r="C150" s="22" t="s">
        <v>353</v>
      </c>
      <c r="D150" s="21"/>
      <c r="E150" s="21"/>
      <c r="F150" s="21"/>
      <c r="G150" s="21"/>
      <c r="H150" s="21">
        <f>[1]программы!G150</f>
        <v>0</v>
      </c>
      <c r="I150" s="21">
        <f>[2]программы!G150</f>
        <v>0</v>
      </c>
      <c r="J150" s="70">
        <f t="shared" si="2"/>
        <v>0</v>
      </c>
    </row>
    <row r="151" spans="1:10" ht="57" hidden="1" thickBot="1">
      <c r="A151" s="21"/>
      <c r="B151" s="21" t="s">
        <v>354</v>
      </c>
      <c r="C151" s="22" t="s">
        <v>355</v>
      </c>
      <c r="D151" s="21"/>
      <c r="E151" s="21"/>
      <c r="F151" s="21"/>
      <c r="G151" s="21"/>
      <c r="H151" s="21">
        <f>[1]программы!G151</f>
        <v>0</v>
      </c>
      <c r="I151" s="21">
        <f>[2]программы!G151</f>
        <v>0</v>
      </c>
      <c r="J151" s="70">
        <f t="shared" si="2"/>
        <v>0</v>
      </c>
    </row>
    <row r="152" spans="1:10" ht="57" thickBot="1">
      <c r="A152" s="21"/>
      <c r="B152" s="21" t="s">
        <v>356</v>
      </c>
      <c r="C152" s="22" t="s">
        <v>357</v>
      </c>
      <c r="D152" s="21"/>
      <c r="E152" s="21"/>
      <c r="F152" s="21"/>
      <c r="G152" s="62">
        <f>G154+G153</f>
        <v>5427.402</v>
      </c>
      <c r="H152" s="62">
        <f>[1]программы!G152</f>
        <v>3609.7380000000003</v>
      </c>
      <c r="I152" s="62">
        <f>[2]программы!G152</f>
        <v>1932.338</v>
      </c>
      <c r="J152" s="70">
        <f t="shared" si="2"/>
        <v>10969.477999999999</v>
      </c>
    </row>
    <row r="153" spans="1:10" ht="75.75" thickBot="1">
      <c r="A153" s="4"/>
      <c r="B153" s="32" t="s">
        <v>358</v>
      </c>
      <c r="C153" s="33" t="s">
        <v>359</v>
      </c>
      <c r="D153" s="33">
        <v>500</v>
      </c>
      <c r="E153" s="28" t="s">
        <v>106</v>
      </c>
      <c r="F153" s="38" t="s">
        <v>146</v>
      </c>
      <c r="G153" s="35">
        <f>'[3]ЖКХ 05'!FY8</f>
        <v>3495.0639999999999</v>
      </c>
      <c r="H153" s="35">
        <f>[1]программы!G153</f>
        <v>1677.4</v>
      </c>
      <c r="I153" s="35">
        <f>[2]программы!G153</f>
        <v>0</v>
      </c>
      <c r="J153" s="70">
        <f t="shared" si="2"/>
        <v>5172.4639999999999</v>
      </c>
    </row>
    <row r="154" spans="1:10" ht="75.75" thickBot="1">
      <c r="A154" s="4"/>
      <c r="B154" s="32" t="s">
        <v>360</v>
      </c>
      <c r="C154" s="33" t="s">
        <v>361</v>
      </c>
      <c r="D154" s="33">
        <v>500</v>
      </c>
      <c r="E154" s="28" t="s">
        <v>106</v>
      </c>
      <c r="F154" s="38" t="s">
        <v>136</v>
      </c>
      <c r="G154" s="35">
        <f>'[3]ЖКХ 05'!FY14</f>
        <v>1932.338</v>
      </c>
      <c r="H154" s="35">
        <f>[1]программы!G154</f>
        <v>1932.338</v>
      </c>
      <c r="I154" s="35">
        <f>[2]программы!G154</f>
        <v>1932.338</v>
      </c>
      <c r="J154" s="70">
        <f t="shared" si="2"/>
        <v>5797.0140000000001</v>
      </c>
    </row>
    <row r="155" spans="1:10" ht="38.25" hidden="1" thickBot="1">
      <c r="A155" s="21"/>
      <c r="B155" s="21" t="s">
        <v>362</v>
      </c>
      <c r="C155" s="22" t="s">
        <v>363</v>
      </c>
      <c r="D155" s="21"/>
      <c r="E155" s="21"/>
      <c r="F155" s="21"/>
      <c r="G155" s="21"/>
      <c r="H155" s="21">
        <f>[1]программы!G155</f>
        <v>0</v>
      </c>
      <c r="I155" s="21">
        <f>[2]программы!G155</f>
        <v>0</v>
      </c>
      <c r="J155" s="70">
        <f t="shared" si="2"/>
        <v>0</v>
      </c>
    </row>
    <row r="156" spans="1:10" ht="38.25" thickBot="1">
      <c r="A156" s="10" t="s">
        <v>364</v>
      </c>
      <c r="B156" s="54" t="s">
        <v>365</v>
      </c>
      <c r="C156" s="55" t="s">
        <v>366</v>
      </c>
      <c r="D156" s="55"/>
      <c r="E156" s="56"/>
      <c r="F156" s="56"/>
      <c r="G156" s="57">
        <f>+G157+G167+G171</f>
        <v>41369.282999999996</v>
      </c>
      <c r="H156" s="57">
        <f>[1]программы!G156</f>
        <v>20496.63222</v>
      </c>
      <c r="I156" s="57">
        <f>[2]программы!G156</f>
        <v>21061.689768200002</v>
      </c>
      <c r="J156" s="70">
        <f t="shared" si="2"/>
        <v>82927.604988199993</v>
      </c>
    </row>
    <row r="157" spans="1:10" ht="38.25" thickBot="1">
      <c r="A157" s="15" t="s">
        <v>367</v>
      </c>
      <c r="B157" s="58" t="s">
        <v>368</v>
      </c>
      <c r="C157" s="59" t="s">
        <v>369</v>
      </c>
      <c r="D157" s="59"/>
      <c r="E157" s="60"/>
      <c r="F157" s="60"/>
      <c r="G157" s="61">
        <f>G158+G160+G165</f>
        <v>30249.96</v>
      </c>
      <c r="H157" s="61">
        <f>[1]программы!G157</f>
        <v>9929</v>
      </c>
      <c r="I157" s="61">
        <f>[2]программы!G157</f>
        <v>10435</v>
      </c>
      <c r="J157" s="70">
        <f t="shared" si="2"/>
        <v>50613.96</v>
      </c>
    </row>
    <row r="158" spans="1:10" ht="38.25" thickBot="1">
      <c r="A158" s="20"/>
      <c r="B158" s="21" t="s">
        <v>370</v>
      </c>
      <c r="C158" s="22" t="s">
        <v>371</v>
      </c>
      <c r="D158" s="23"/>
      <c r="E158" s="23"/>
      <c r="F158" s="23"/>
      <c r="G158" s="52">
        <f>G159</f>
        <v>3000</v>
      </c>
      <c r="H158" s="52">
        <f>[1]программы!G158</f>
        <v>0</v>
      </c>
      <c r="I158" s="52">
        <f>[2]программы!G158</f>
        <v>0</v>
      </c>
      <c r="J158" s="70">
        <f t="shared" si="2"/>
        <v>3000</v>
      </c>
    </row>
    <row r="159" spans="1:10" ht="94.5" thickBot="1">
      <c r="A159" s="4"/>
      <c r="B159" s="32" t="s">
        <v>372</v>
      </c>
      <c r="C159" s="33" t="s">
        <v>373</v>
      </c>
      <c r="D159" s="33">
        <v>800</v>
      </c>
      <c r="E159" s="28" t="s">
        <v>116</v>
      </c>
      <c r="F159" s="33">
        <v>13</v>
      </c>
      <c r="G159" s="63">
        <f>'[3]УПРАВЛЕНИЕ 01'!DO21</f>
        <v>3000</v>
      </c>
      <c r="H159" s="63">
        <f>[1]программы!G159</f>
        <v>0</v>
      </c>
      <c r="I159" s="63">
        <f>[2]программы!G159</f>
        <v>0</v>
      </c>
      <c r="J159" s="70">
        <f t="shared" si="2"/>
        <v>3000</v>
      </c>
    </row>
    <row r="160" spans="1:10" ht="57" thickBot="1">
      <c r="A160" s="20"/>
      <c r="B160" s="21" t="s">
        <v>374</v>
      </c>
      <c r="C160" s="22" t="s">
        <v>375</v>
      </c>
      <c r="D160" s="23"/>
      <c r="E160" s="23"/>
      <c r="F160" s="23"/>
      <c r="G160" s="52">
        <f>G161+G162+G163+G164</f>
        <v>27245.96</v>
      </c>
      <c r="H160" s="52">
        <f>[1]программы!G160</f>
        <v>9929</v>
      </c>
      <c r="I160" s="52">
        <f>[2]программы!G160</f>
        <v>10435</v>
      </c>
      <c r="J160" s="70">
        <f t="shared" si="2"/>
        <v>47609.96</v>
      </c>
    </row>
    <row r="161" spans="1:10" ht="94.5" thickBot="1">
      <c r="A161" s="4"/>
      <c r="B161" s="32" t="s">
        <v>376</v>
      </c>
      <c r="C161" s="47" t="s">
        <v>377</v>
      </c>
      <c r="D161" s="33">
        <v>500</v>
      </c>
      <c r="E161" s="38">
        <v>14</v>
      </c>
      <c r="F161" s="38" t="s">
        <v>116</v>
      </c>
      <c r="G161" s="48">
        <f>'[3]Межбюдж.трансф. 14'!CL8</f>
        <v>4890</v>
      </c>
      <c r="H161" s="48">
        <f>[1]программы!G161</f>
        <v>5175</v>
      </c>
      <c r="I161" s="48">
        <f>[2]программы!G161</f>
        <v>5490</v>
      </c>
      <c r="J161" s="70">
        <f t="shared" si="2"/>
        <v>15555</v>
      </c>
    </row>
    <row r="162" spans="1:10" ht="113.25" thickBot="1">
      <c r="A162" s="4"/>
      <c r="B162" s="32" t="s">
        <v>378</v>
      </c>
      <c r="C162" s="47" t="s">
        <v>379</v>
      </c>
      <c r="D162" s="33">
        <v>500</v>
      </c>
      <c r="E162" s="38">
        <v>14</v>
      </c>
      <c r="F162" s="38" t="s">
        <v>116</v>
      </c>
      <c r="G162" s="48">
        <f>'[3]Межбюдж.трансф. 14'!CK9</f>
        <v>5716</v>
      </c>
      <c r="H162" s="48">
        <f>[1]программы!G162</f>
        <v>4754</v>
      </c>
      <c r="I162" s="48">
        <f>[2]программы!G162</f>
        <v>4945</v>
      </c>
      <c r="J162" s="70">
        <f t="shared" si="2"/>
        <v>15415</v>
      </c>
    </row>
    <row r="163" spans="1:10" ht="94.5" thickBot="1">
      <c r="A163" s="4"/>
      <c r="B163" s="32" t="s">
        <v>380</v>
      </c>
      <c r="C163" s="47" t="s">
        <v>381</v>
      </c>
      <c r="D163" s="33">
        <v>500</v>
      </c>
      <c r="E163" s="38">
        <v>14</v>
      </c>
      <c r="F163" s="38" t="s">
        <v>136</v>
      </c>
      <c r="G163" s="48">
        <f>'[3]Межбюдж.трансф. 14'!CO11</f>
        <v>16639.96</v>
      </c>
      <c r="H163" s="48">
        <f>[1]программы!G163</f>
        <v>0</v>
      </c>
      <c r="I163" s="48">
        <f>[2]программы!G163</f>
        <v>0</v>
      </c>
      <c r="J163" s="70">
        <f t="shared" si="2"/>
        <v>16639.96</v>
      </c>
    </row>
    <row r="164" spans="1:10" ht="150.75" hidden="1" thickBot="1">
      <c r="A164" s="4"/>
      <c r="B164" s="32" t="s">
        <v>382</v>
      </c>
      <c r="C164" s="47" t="s">
        <v>383</v>
      </c>
      <c r="D164" s="33">
        <v>500</v>
      </c>
      <c r="E164" s="38">
        <v>14</v>
      </c>
      <c r="F164" s="38" t="s">
        <v>136</v>
      </c>
      <c r="G164" s="48"/>
      <c r="H164" s="48">
        <f>[1]программы!G164</f>
        <v>0</v>
      </c>
      <c r="I164" s="48">
        <f>[2]программы!G164</f>
        <v>0</v>
      </c>
      <c r="J164" s="70">
        <f t="shared" si="2"/>
        <v>0</v>
      </c>
    </row>
    <row r="165" spans="1:10" ht="38.25" thickBot="1">
      <c r="A165" s="20"/>
      <c r="B165" s="21" t="s">
        <v>384</v>
      </c>
      <c r="C165" s="22" t="s">
        <v>385</v>
      </c>
      <c r="D165" s="23"/>
      <c r="E165" s="23"/>
      <c r="F165" s="23"/>
      <c r="G165" s="52">
        <f>G166</f>
        <v>4</v>
      </c>
      <c r="H165" s="52">
        <f>[1]программы!G165</f>
        <v>0</v>
      </c>
      <c r="I165" s="52">
        <f>[2]программы!G165</f>
        <v>0</v>
      </c>
      <c r="J165" s="70">
        <f t="shared" si="2"/>
        <v>4</v>
      </c>
    </row>
    <row r="166" spans="1:10" ht="113.25" thickBot="1">
      <c r="A166" s="4"/>
      <c r="B166" s="32" t="s">
        <v>386</v>
      </c>
      <c r="C166" s="38" t="s">
        <v>387</v>
      </c>
      <c r="D166" s="33">
        <v>700</v>
      </c>
      <c r="E166" s="38">
        <v>13</v>
      </c>
      <c r="F166" s="38" t="s">
        <v>116</v>
      </c>
      <c r="G166" s="35">
        <f>[3]Райбюджет!FY49</f>
        <v>4</v>
      </c>
      <c r="H166" s="35">
        <f>[1]программы!G166</f>
        <v>0</v>
      </c>
      <c r="I166" s="35">
        <f>[2]программы!G166</f>
        <v>0</v>
      </c>
      <c r="J166" s="70">
        <f t="shared" si="2"/>
        <v>4</v>
      </c>
    </row>
    <row r="167" spans="1:10" ht="94.5" thickBot="1">
      <c r="A167" s="15" t="s">
        <v>388</v>
      </c>
      <c r="B167" s="58" t="s">
        <v>389</v>
      </c>
      <c r="C167" s="59" t="s">
        <v>390</v>
      </c>
      <c r="D167" s="59"/>
      <c r="E167" s="60"/>
      <c r="F167" s="60"/>
      <c r="G167" s="61">
        <f>+G168</f>
        <v>3814</v>
      </c>
      <c r="H167" s="61">
        <f>[1]программы!G167</f>
        <v>3814</v>
      </c>
      <c r="I167" s="61">
        <f>[2]программы!G167</f>
        <v>3814</v>
      </c>
      <c r="J167" s="70">
        <f t="shared" si="2"/>
        <v>11442</v>
      </c>
    </row>
    <row r="168" spans="1:10" ht="94.5" thickBot="1">
      <c r="A168" s="20"/>
      <c r="B168" s="21" t="s">
        <v>391</v>
      </c>
      <c r="C168" s="22" t="s">
        <v>392</v>
      </c>
      <c r="D168" s="23"/>
      <c r="E168" s="23"/>
      <c r="F168" s="23"/>
      <c r="G168" s="52">
        <f>+G169+G170</f>
        <v>3814</v>
      </c>
      <c r="H168" s="52">
        <f>[1]программы!G168</f>
        <v>3814</v>
      </c>
      <c r="I168" s="52">
        <f>[2]программы!G168</f>
        <v>3814</v>
      </c>
      <c r="J168" s="70">
        <f t="shared" si="2"/>
        <v>11442</v>
      </c>
    </row>
    <row r="169" spans="1:10" ht="150.75" thickBot="1">
      <c r="A169" s="4"/>
      <c r="B169" s="32" t="s">
        <v>393</v>
      </c>
      <c r="C169" s="47" t="s">
        <v>394</v>
      </c>
      <c r="D169" s="47">
        <v>300</v>
      </c>
      <c r="E169" s="33">
        <v>10</v>
      </c>
      <c r="F169" s="28" t="s">
        <v>116</v>
      </c>
      <c r="G169" s="39">
        <f>'[3]Социальная политика 10'!CU8</f>
        <v>3814</v>
      </c>
      <c r="H169" s="39">
        <f>[1]программы!G169</f>
        <v>3814</v>
      </c>
      <c r="I169" s="39">
        <f>[2]программы!G169</f>
        <v>3814</v>
      </c>
      <c r="J169" s="70">
        <f t="shared" si="2"/>
        <v>11442</v>
      </c>
    </row>
    <row r="170" spans="1:10" ht="150.75" hidden="1" thickBot="1">
      <c r="A170" s="4"/>
      <c r="B170" s="32" t="s">
        <v>395</v>
      </c>
      <c r="C170" s="47" t="s">
        <v>396</v>
      </c>
      <c r="D170" s="47">
        <v>300</v>
      </c>
      <c r="E170" s="33">
        <v>10</v>
      </c>
      <c r="F170" s="28" t="s">
        <v>136</v>
      </c>
      <c r="G170" s="39">
        <f>'[3]Социальная политика 10'!DL8</f>
        <v>0</v>
      </c>
      <c r="H170" s="39">
        <f>[1]программы!G170</f>
        <v>0</v>
      </c>
      <c r="I170" s="39">
        <f>[2]программы!G170</f>
        <v>0</v>
      </c>
      <c r="J170" s="70">
        <f t="shared" si="2"/>
        <v>0</v>
      </c>
    </row>
    <row r="171" spans="1:10" ht="38.25" thickBot="1">
      <c r="A171" s="15" t="s">
        <v>397</v>
      </c>
      <c r="B171" s="58" t="s">
        <v>398</v>
      </c>
      <c r="C171" s="59" t="s">
        <v>399</v>
      </c>
      <c r="D171" s="59"/>
      <c r="E171" s="60"/>
      <c r="F171" s="60"/>
      <c r="G171" s="61">
        <f>+G172</f>
        <v>7305.3229999999994</v>
      </c>
      <c r="H171" s="61">
        <f>[1]программы!G171</f>
        <v>6753.6322200000004</v>
      </c>
      <c r="I171" s="61">
        <f>[2]программы!G171</f>
        <v>6812.6897682000008</v>
      </c>
      <c r="J171" s="70">
        <f t="shared" si="2"/>
        <v>20871.644988200002</v>
      </c>
    </row>
    <row r="172" spans="1:10" ht="57" thickBot="1">
      <c r="A172" s="20"/>
      <c r="B172" s="21" t="s">
        <v>400</v>
      </c>
      <c r="C172" s="22" t="s">
        <v>401</v>
      </c>
      <c r="D172" s="23"/>
      <c r="E172" s="23"/>
      <c r="F172" s="23"/>
      <c r="G172" s="52">
        <f>+G173+G174+G175</f>
        <v>7305.3229999999994</v>
      </c>
      <c r="H172" s="52">
        <f>[1]программы!G172</f>
        <v>6753.6322200000004</v>
      </c>
      <c r="I172" s="52">
        <f>[2]программы!G172</f>
        <v>6812.6897682000008</v>
      </c>
      <c r="J172" s="70">
        <f t="shared" si="2"/>
        <v>20871.644988200002</v>
      </c>
    </row>
    <row r="173" spans="1:10" ht="169.5" thickBot="1">
      <c r="A173" s="31"/>
      <c r="B173" s="36" t="s">
        <v>402</v>
      </c>
      <c r="C173" s="27" t="s">
        <v>403</v>
      </c>
      <c r="D173" s="27">
        <v>100</v>
      </c>
      <c r="E173" s="28" t="s">
        <v>116</v>
      </c>
      <c r="F173" s="28" t="s">
        <v>169</v>
      </c>
      <c r="G173" s="34">
        <f>'[3]УПРАВЛЕНИЕ 01'!D17</f>
        <v>6173.723</v>
      </c>
      <c r="H173" s="34">
        <f>[1]программы!G173</f>
        <v>5908.7548200000001</v>
      </c>
      <c r="I173" s="34">
        <f>[2]программы!G173</f>
        <v>5967.8123682000005</v>
      </c>
      <c r="J173" s="70">
        <f t="shared" si="2"/>
        <v>18050.290188200001</v>
      </c>
    </row>
    <row r="174" spans="1:10" ht="132" thickBot="1">
      <c r="A174" s="31"/>
      <c r="B174" s="36" t="s">
        <v>404</v>
      </c>
      <c r="C174" s="27" t="s">
        <v>403</v>
      </c>
      <c r="D174" s="27">
        <v>200</v>
      </c>
      <c r="E174" s="28" t="s">
        <v>116</v>
      </c>
      <c r="F174" s="28" t="s">
        <v>169</v>
      </c>
      <c r="G174" s="34">
        <f>'[3]УПРАВЛЕНИЕ 01'!FY17-'[3]УПРАВЛЕНИЕ 01'!D17-'[3]УПРАВЛЕНИЕ 01'!CY17</f>
        <v>1131.5999999999995</v>
      </c>
      <c r="H174" s="34">
        <f>[1]программы!G174</f>
        <v>844.87740000000031</v>
      </c>
      <c r="I174" s="34">
        <f>[2]программы!G174</f>
        <v>844.87740000000031</v>
      </c>
      <c r="J174" s="70">
        <f t="shared" si="2"/>
        <v>2821.3548000000001</v>
      </c>
    </row>
    <row r="175" spans="1:10" ht="113.25" hidden="1" thickBot="1">
      <c r="A175" s="31"/>
      <c r="B175" s="36" t="s">
        <v>405</v>
      </c>
      <c r="C175" s="27" t="s">
        <v>403</v>
      </c>
      <c r="D175" s="27">
        <v>800</v>
      </c>
      <c r="E175" s="28" t="s">
        <v>116</v>
      </c>
      <c r="F175" s="28" t="s">
        <v>169</v>
      </c>
      <c r="G175" s="34">
        <f>'[3]УПРАВЛЕНИЕ 01'!CY17</f>
        <v>0</v>
      </c>
      <c r="H175" s="34">
        <f>[1]программы!G175</f>
        <v>0</v>
      </c>
      <c r="I175" s="34">
        <f>[2]программы!G175</f>
        <v>0</v>
      </c>
      <c r="J175" s="70">
        <f t="shared" si="2"/>
        <v>0</v>
      </c>
    </row>
    <row r="176" spans="1:10" ht="75.75" thickBot="1">
      <c r="A176" s="10" t="s">
        <v>406</v>
      </c>
      <c r="B176" s="64" t="s">
        <v>407</v>
      </c>
      <c r="C176" s="10" t="s">
        <v>408</v>
      </c>
      <c r="D176" s="55"/>
      <c r="E176" s="56"/>
      <c r="F176" s="56"/>
      <c r="G176" s="57">
        <f>+G177+G182+G191+G196</f>
        <v>14527.888999999999</v>
      </c>
      <c r="H176" s="57">
        <f>[1]программы!G176</f>
        <v>16324.540658</v>
      </c>
      <c r="I176" s="57">
        <f>[2]программы!G176</f>
        <v>15286.659118580001</v>
      </c>
      <c r="J176" s="70">
        <f t="shared" si="2"/>
        <v>46139.08877658</v>
      </c>
    </row>
    <row r="177" spans="1:10" ht="38.25" thickBot="1">
      <c r="A177" s="15" t="s">
        <v>409</v>
      </c>
      <c r="B177" s="65" t="s">
        <v>410</v>
      </c>
      <c r="C177" s="15" t="s">
        <v>411</v>
      </c>
      <c r="D177" s="59"/>
      <c r="E177" s="60"/>
      <c r="F177" s="60"/>
      <c r="G177" s="61">
        <f>G179+G178+G181</f>
        <v>299</v>
      </c>
      <c r="H177" s="61">
        <f>[1]программы!G177</f>
        <v>239.2</v>
      </c>
      <c r="I177" s="61">
        <f>[2]программы!G177</f>
        <v>172.8</v>
      </c>
      <c r="J177" s="70">
        <f t="shared" si="2"/>
        <v>711</v>
      </c>
    </row>
    <row r="178" spans="1:10" ht="38.25" hidden="1" thickBot="1">
      <c r="A178" s="20"/>
      <c r="B178" s="21" t="s">
        <v>412</v>
      </c>
      <c r="C178" s="22" t="s">
        <v>413</v>
      </c>
      <c r="D178" s="23"/>
      <c r="E178" s="23"/>
      <c r="F178" s="23"/>
      <c r="G178" s="52"/>
      <c r="H178" s="52">
        <f>[1]программы!G178</f>
        <v>0</v>
      </c>
      <c r="I178" s="52">
        <f>[2]программы!G178</f>
        <v>0</v>
      </c>
      <c r="J178" s="70">
        <f t="shared" si="2"/>
        <v>0</v>
      </c>
    </row>
    <row r="179" spans="1:10" ht="38.25" thickBot="1">
      <c r="A179" s="20"/>
      <c r="B179" s="21" t="s">
        <v>414</v>
      </c>
      <c r="C179" s="22" t="s">
        <v>415</v>
      </c>
      <c r="D179" s="23"/>
      <c r="E179" s="23"/>
      <c r="F179" s="23"/>
      <c r="G179" s="52">
        <f>+G180</f>
        <v>299</v>
      </c>
      <c r="H179" s="52">
        <f>[1]программы!G179</f>
        <v>239.2</v>
      </c>
      <c r="I179" s="52">
        <f>[2]программы!G179</f>
        <v>172.8</v>
      </c>
      <c r="J179" s="70">
        <f t="shared" si="2"/>
        <v>711</v>
      </c>
    </row>
    <row r="180" spans="1:10" ht="169.5" thickBot="1">
      <c r="A180" s="31"/>
      <c r="B180" s="36" t="s">
        <v>416</v>
      </c>
      <c r="C180" s="27" t="s">
        <v>417</v>
      </c>
      <c r="D180" s="27">
        <v>200</v>
      </c>
      <c r="E180" s="28" t="s">
        <v>117</v>
      </c>
      <c r="F180" s="28" t="s">
        <v>106</v>
      </c>
      <c r="G180" s="35">
        <f>'[3]НАЦИОНАЛЬНАЯ ЭКОНОМИКА 04'!FY12</f>
        <v>299</v>
      </c>
      <c r="H180" s="35">
        <f>[1]программы!G180</f>
        <v>239.2</v>
      </c>
      <c r="I180" s="35">
        <f>[2]программы!G180</f>
        <v>172.8</v>
      </c>
      <c r="J180" s="70">
        <f t="shared" si="2"/>
        <v>711</v>
      </c>
    </row>
    <row r="181" spans="1:10" ht="38.25" hidden="1" thickBot="1">
      <c r="A181" s="20"/>
      <c r="B181" s="21" t="s">
        <v>418</v>
      </c>
      <c r="C181" s="22" t="s">
        <v>419</v>
      </c>
      <c r="D181" s="23"/>
      <c r="E181" s="23"/>
      <c r="F181" s="23"/>
      <c r="G181" s="52"/>
      <c r="H181" s="52">
        <f>[1]программы!G181</f>
        <v>0</v>
      </c>
      <c r="I181" s="52">
        <f>[2]программы!G181</f>
        <v>0</v>
      </c>
      <c r="J181" s="70">
        <f t="shared" si="2"/>
        <v>0</v>
      </c>
    </row>
    <row r="182" spans="1:10" ht="38.25" thickBot="1">
      <c r="A182" s="15" t="s">
        <v>420</v>
      </c>
      <c r="B182" s="65" t="s">
        <v>421</v>
      </c>
      <c r="C182" s="15" t="s">
        <v>422</v>
      </c>
      <c r="D182" s="59"/>
      <c r="E182" s="60"/>
      <c r="F182" s="60"/>
      <c r="G182" s="61">
        <f>+G183+G185+G188</f>
        <v>6610.62</v>
      </c>
      <c r="H182" s="61">
        <f>[1]программы!G182</f>
        <v>9017.5299999999988</v>
      </c>
      <c r="I182" s="61">
        <f>[2]программы!G182</f>
        <v>8116.2000000000007</v>
      </c>
      <c r="J182" s="70">
        <f t="shared" si="2"/>
        <v>23744.35</v>
      </c>
    </row>
    <row r="183" spans="1:10" ht="38.25" thickBot="1">
      <c r="A183" s="20"/>
      <c r="B183" s="21" t="s">
        <v>423</v>
      </c>
      <c r="C183" s="22" t="s">
        <v>424</v>
      </c>
      <c r="D183" s="23"/>
      <c r="E183" s="23"/>
      <c r="F183" s="23"/>
      <c r="G183" s="52">
        <f>+G184</f>
        <v>2378</v>
      </c>
      <c r="H183" s="52">
        <f>[1]программы!G183</f>
        <v>1937.83</v>
      </c>
      <c r="I183" s="52">
        <f>[2]программы!G183</f>
        <v>1996.6</v>
      </c>
      <c r="J183" s="70">
        <f t="shared" si="2"/>
        <v>6312.43</v>
      </c>
    </row>
    <row r="184" spans="1:10" ht="132" thickBot="1">
      <c r="A184" s="4"/>
      <c r="B184" s="32" t="s">
        <v>425</v>
      </c>
      <c r="C184" s="33" t="s">
        <v>426</v>
      </c>
      <c r="D184" s="33">
        <v>300</v>
      </c>
      <c r="E184" s="33">
        <v>10</v>
      </c>
      <c r="F184" s="28" t="s">
        <v>136</v>
      </c>
      <c r="G184" s="39">
        <f>'[3]Социальная политика 10'!CT10</f>
        <v>2378</v>
      </c>
      <c r="H184" s="39">
        <f>[1]программы!G184</f>
        <v>1937.83</v>
      </c>
      <c r="I184" s="39">
        <f>[2]программы!G184</f>
        <v>1996.6</v>
      </c>
      <c r="J184" s="70">
        <f t="shared" si="2"/>
        <v>6312.43</v>
      </c>
    </row>
    <row r="185" spans="1:10" ht="38.25" thickBot="1">
      <c r="A185" s="20"/>
      <c r="B185" s="21" t="s">
        <v>427</v>
      </c>
      <c r="C185" s="22" t="s">
        <v>428</v>
      </c>
      <c r="D185" s="23"/>
      <c r="E185" s="23"/>
      <c r="F185" s="23"/>
      <c r="G185" s="52">
        <f>G186</f>
        <v>4232.62</v>
      </c>
      <c r="H185" s="52">
        <f>[1]программы!G185</f>
        <v>7079.7</v>
      </c>
      <c r="I185" s="52">
        <f>[2]программы!G185</f>
        <v>6119.6</v>
      </c>
      <c r="J185" s="70">
        <f t="shared" si="2"/>
        <v>17431.919999999998</v>
      </c>
    </row>
    <row r="186" spans="1:10" ht="132" thickBot="1">
      <c r="A186" s="31"/>
      <c r="B186" s="32" t="s">
        <v>429</v>
      </c>
      <c r="C186" s="33" t="s">
        <v>430</v>
      </c>
      <c r="D186" s="33">
        <v>500</v>
      </c>
      <c r="E186" s="28" t="s">
        <v>106</v>
      </c>
      <c r="F186" s="28" t="s">
        <v>136</v>
      </c>
      <c r="G186" s="35">
        <f>'[3]ЖКХ 05'!FY13</f>
        <v>4232.62</v>
      </c>
      <c r="H186" s="35">
        <f>[1]программы!G186</f>
        <v>1529.7</v>
      </c>
      <c r="I186" s="35">
        <f>[2]программы!G186</f>
        <v>569.6</v>
      </c>
      <c r="J186" s="70">
        <f t="shared" si="2"/>
        <v>6331.92</v>
      </c>
    </row>
    <row r="187" spans="1:10" ht="150.75" thickBot="1">
      <c r="A187" s="31"/>
      <c r="B187" s="32" t="s">
        <v>431</v>
      </c>
      <c r="C187" s="33" t="s">
        <v>432</v>
      </c>
      <c r="D187" s="33">
        <v>500</v>
      </c>
      <c r="E187" s="28" t="s">
        <v>106</v>
      </c>
      <c r="F187" s="28" t="s">
        <v>136</v>
      </c>
      <c r="G187" s="35"/>
      <c r="H187" s="35">
        <f>[1]программы!G187</f>
        <v>5550</v>
      </c>
      <c r="I187" s="35">
        <f>[2]программы!G187</f>
        <v>5550</v>
      </c>
      <c r="J187" s="70">
        <f t="shared" si="2"/>
        <v>11100</v>
      </c>
    </row>
    <row r="188" spans="1:10" ht="38.25" hidden="1" thickBot="1">
      <c r="A188" s="20"/>
      <c r="B188" s="21" t="s">
        <v>433</v>
      </c>
      <c r="C188" s="22" t="s">
        <v>430</v>
      </c>
      <c r="D188" s="23"/>
      <c r="E188" s="23"/>
      <c r="F188" s="23"/>
      <c r="G188" s="52">
        <f>G189</f>
        <v>0</v>
      </c>
      <c r="H188" s="52">
        <f>[1]программы!G188</f>
        <v>0</v>
      </c>
      <c r="I188" s="52">
        <f>[2]программы!G188</f>
        <v>0</v>
      </c>
      <c r="J188" s="70">
        <f t="shared" si="2"/>
        <v>0</v>
      </c>
    </row>
    <row r="189" spans="1:10" ht="132" hidden="1" thickBot="1">
      <c r="A189" s="31"/>
      <c r="B189" s="32" t="s">
        <v>434</v>
      </c>
      <c r="C189" s="33" t="s">
        <v>430</v>
      </c>
      <c r="D189" s="33">
        <v>500</v>
      </c>
      <c r="E189" s="28" t="s">
        <v>106</v>
      </c>
      <c r="F189" s="28" t="s">
        <v>136</v>
      </c>
      <c r="G189" s="35"/>
      <c r="H189" s="35">
        <f>[1]программы!G189</f>
        <v>0</v>
      </c>
      <c r="I189" s="35">
        <f>[2]программы!G189</f>
        <v>0</v>
      </c>
      <c r="J189" s="70">
        <f t="shared" si="2"/>
        <v>0</v>
      </c>
    </row>
    <row r="190" spans="1:10" ht="19.5" hidden="1" thickBot="1">
      <c r="A190" s="31"/>
      <c r="B190" s="32"/>
      <c r="C190" s="33"/>
      <c r="D190" s="33"/>
      <c r="E190" s="28"/>
      <c r="F190" s="28"/>
      <c r="G190" s="35"/>
      <c r="H190" s="35">
        <f>[1]программы!G190</f>
        <v>0</v>
      </c>
      <c r="I190" s="35">
        <f>[2]программы!G190</f>
        <v>0</v>
      </c>
      <c r="J190" s="70">
        <f t="shared" si="2"/>
        <v>0</v>
      </c>
    </row>
    <row r="191" spans="1:10" ht="57" thickBot="1">
      <c r="A191" s="15" t="s">
        <v>435</v>
      </c>
      <c r="B191" s="65" t="s">
        <v>436</v>
      </c>
      <c r="C191" s="15" t="s">
        <v>437</v>
      </c>
      <c r="D191" s="59"/>
      <c r="E191" s="60"/>
      <c r="F191" s="60"/>
      <c r="G191" s="61">
        <f>+G192+G195</f>
        <v>750</v>
      </c>
      <c r="H191" s="61">
        <f>[1]программы!G191</f>
        <v>425</v>
      </c>
      <c r="I191" s="61">
        <f>[2]программы!G191</f>
        <v>336</v>
      </c>
      <c r="J191" s="70">
        <f t="shared" si="2"/>
        <v>1511</v>
      </c>
    </row>
    <row r="192" spans="1:10" ht="57" thickBot="1">
      <c r="A192" s="20"/>
      <c r="B192" s="21" t="s">
        <v>438</v>
      </c>
      <c r="C192" s="22" t="s">
        <v>439</v>
      </c>
      <c r="D192" s="23"/>
      <c r="E192" s="23"/>
      <c r="F192" s="23"/>
      <c r="G192" s="52">
        <f>+G193+G194</f>
        <v>750</v>
      </c>
      <c r="H192" s="52">
        <f>[1]программы!G192</f>
        <v>425</v>
      </c>
      <c r="I192" s="52">
        <f>[2]программы!G192</f>
        <v>336</v>
      </c>
      <c r="J192" s="70">
        <f t="shared" si="2"/>
        <v>1511</v>
      </c>
    </row>
    <row r="193" spans="1:10" ht="150.75" thickBot="1">
      <c r="A193" s="31"/>
      <c r="B193" s="32" t="s">
        <v>440</v>
      </c>
      <c r="C193" s="33" t="s">
        <v>441</v>
      </c>
      <c r="D193" s="33">
        <v>200</v>
      </c>
      <c r="E193" s="28" t="s">
        <v>116</v>
      </c>
      <c r="F193" s="28" t="s">
        <v>121</v>
      </c>
      <c r="G193" s="35">
        <f>'[3]УПРАВЛЕНИЕ 01'!FY27</f>
        <v>50</v>
      </c>
      <c r="H193" s="35">
        <f>[1]программы!G193</f>
        <v>50</v>
      </c>
      <c r="I193" s="35">
        <f>[2]программы!G193</f>
        <v>50</v>
      </c>
      <c r="J193" s="70">
        <f t="shared" si="2"/>
        <v>150</v>
      </c>
    </row>
    <row r="194" spans="1:10" ht="150.75" thickBot="1">
      <c r="A194" s="4"/>
      <c r="B194" s="32" t="s">
        <v>442</v>
      </c>
      <c r="C194" s="27" t="s">
        <v>443</v>
      </c>
      <c r="D194" s="27">
        <v>200</v>
      </c>
      <c r="E194" s="28" t="s">
        <v>117</v>
      </c>
      <c r="F194" s="28" t="s">
        <v>444</v>
      </c>
      <c r="G194" s="29">
        <f>'[3]НАЦИОНАЛЬНАЯ ЭКОНОМИКА 04'!FY26+'[3]НАЦИОНАЛЬНАЯ ЭКОНОМИКА 04'!FY27</f>
        <v>700</v>
      </c>
      <c r="H194" s="29">
        <f>[1]программы!G194</f>
        <v>375</v>
      </c>
      <c r="I194" s="29">
        <f>[2]программы!G194</f>
        <v>286</v>
      </c>
      <c r="J194" s="70">
        <f t="shared" si="2"/>
        <v>1361</v>
      </c>
    </row>
    <row r="195" spans="1:10" ht="57" hidden="1" thickBot="1">
      <c r="A195" s="20"/>
      <c r="B195" s="21" t="s">
        <v>445</v>
      </c>
      <c r="C195" s="22" t="s">
        <v>446</v>
      </c>
      <c r="D195" s="23"/>
      <c r="E195" s="23"/>
      <c r="F195" s="23"/>
      <c r="G195" s="52"/>
      <c r="H195" s="52">
        <f>[1]программы!G195</f>
        <v>0</v>
      </c>
      <c r="I195" s="52">
        <f>[2]программы!G195</f>
        <v>0</v>
      </c>
      <c r="J195" s="70">
        <f t="shared" si="2"/>
        <v>0</v>
      </c>
    </row>
    <row r="196" spans="1:10" ht="38.25" thickBot="1">
      <c r="A196" s="15" t="s">
        <v>447</v>
      </c>
      <c r="B196" s="65" t="s">
        <v>398</v>
      </c>
      <c r="C196" s="15" t="s">
        <v>448</v>
      </c>
      <c r="D196" s="59"/>
      <c r="E196" s="60"/>
      <c r="F196" s="60"/>
      <c r="G196" s="61">
        <f>+G197+G202+G204</f>
        <v>6868.2690000000002</v>
      </c>
      <c r="H196" s="61">
        <f>[1]программы!G196</f>
        <v>6642.8106580000003</v>
      </c>
      <c r="I196" s="61">
        <f>[2]программы!G196</f>
        <v>6661.6591185800007</v>
      </c>
      <c r="J196" s="70">
        <f t="shared" si="2"/>
        <v>20172.738776580001</v>
      </c>
    </row>
    <row r="197" spans="1:10" ht="75.75" thickBot="1">
      <c r="A197" s="20"/>
      <c r="B197" s="21" t="s">
        <v>449</v>
      </c>
      <c r="C197" s="22" t="s">
        <v>450</v>
      </c>
      <c r="D197" s="23"/>
      <c r="E197" s="23"/>
      <c r="F197" s="23"/>
      <c r="G197" s="52">
        <f>+G198+G199+G200+G201</f>
        <v>3598.0258000000003</v>
      </c>
      <c r="H197" s="52">
        <f>[1]программы!G197</f>
        <v>3395.7460579999997</v>
      </c>
      <c r="I197" s="52">
        <f>[2]программы!G197</f>
        <v>3427.0159185800003</v>
      </c>
      <c r="J197" s="70">
        <f t="shared" si="2"/>
        <v>10420.78777658</v>
      </c>
    </row>
    <row r="198" spans="1:10" ht="207" thickBot="1">
      <c r="A198" s="4"/>
      <c r="B198" s="32" t="s">
        <v>451</v>
      </c>
      <c r="C198" s="33" t="s">
        <v>452</v>
      </c>
      <c r="D198" s="33">
        <v>100</v>
      </c>
      <c r="E198" s="28" t="s">
        <v>117</v>
      </c>
      <c r="F198" s="28" t="s">
        <v>106</v>
      </c>
      <c r="G198" s="35">
        <f>'[3]НАЦИОНАЛЬНАЯ ЭКОНОМИКА 04'!D11</f>
        <v>3104.5258000000003</v>
      </c>
      <c r="H198" s="35">
        <f>[1]программы!G198</f>
        <v>3135.486058</v>
      </c>
      <c r="I198" s="35">
        <f>[2]программы!G198</f>
        <v>3166.7559185800001</v>
      </c>
      <c r="J198" s="70">
        <f t="shared" si="2"/>
        <v>9406.7677765799999</v>
      </c>
    </row>
    <row r="199" spans="1:10" ht="169.5" thickBot="1">
      <c r="A199" s="4"/>
      <c r="B199" s="32" t="s">
        <v>453</v>
      </c>
      <c r="C199" s="33" t="s">
        <v>452</v>
      </c>
      <c r="D199" s="33">
        <v>200</v>
      </c>
      <c r="E199" s="28" t="s">
        <v>117</v>
      </c>
      <c r="F199" s="28" t="s">
        <v>106</v>
      </c>
      <c r="G199" s="35">
        <f>'[3]НАЦИОНАЛЬНАЯ ЭКОНОМИКА 04'!FY11-'[3]НАЦИОНАЛЬНАЯ ЭКОНОМИКА 04'!D11-'[3]НАЦИОНАЛЬНАЯ ЭКОНОМИКА 04'!CY11</f>
        <v>493.5</v>
      </c>
      <c r="H199" s="35">
        <f>[1]программы!G199</f>
        <v>260.25999999999976</v>
      </c>
      <c r="I199" s="35">
        <f>[2]программы!G199</f>
        <v>260.26000000000022</v>
      </c>
      <c r="J199" s="70">
        <f t="shared" si="2"/>
        <v>1014.02</v>
      </c>
    </row>
    <row r="200" spans="1:10" ht="150.75" hidden="1" thickBot="1">
      <c r="A200" s="4"/>
      <c r="B200" s="32" t="s">
        <v>454</v>
      </c>
      <c r="C200" s="33" t="s">
        <v>452</v>
      </c>
      <c r="D200" s="33">
        <v>800</v>
      </c>
      <c r="E200" s="28" t="s">
        <v>117</v>
      </c>
      <c r="F200" s="28" t="s">
        <v>106</v>
      </c>
      <c r="G200" s="35">
        <f>'[3]НАЦИОНАЛЬНАЯ ЭКОНОМИКА 04'!CY11</f>
        <v>0</v>
      </c>
      <c r="H200" s="35">
        <f>[1]программы!G200</f>
        <v>0</v>
      </c>
      <c r="I200" s="35">
        <f>[2]программы!G200</f>
        <v>0</v>
      </c>
      <c r="J200" s="70">
        <f t="shared" si="2"/>
        <v>0</v>
      </c>
    </row>
    <row r="201" spans="1:10" ht="150.75" hidden="1" thickBot="1">
      <c r="A201" s="4"/>
      <c r="B201" s="32" t="s">
        <v>455</v>
      </c>
      <c r="C201" s="33" t="s">
        <v>456</v>
      </c>
      <c r="D201" s="33">
        <v>200</v>
      </c>
      <c r="E201" s="28" t="s">
        <v>105</v>
      </c>
      <c r="F201" s="28" t="s">
        <v>106</v>
      </c>
      <c r="G201" s="35">
        <f>'[3]ОБРАЗОВАНИЕ 07'!FY56</f>
        <v>0</v>
      </c>
      <c r="H201" s="35">
        <f>[1]программы!G201</f>
        <v>0</v>
      </c>
      <c r="I201" s="35">
        <f>[2]программы!G201</f>
        <v>0</v>
      </c>
      <c r="J201" s="70">
        <f t="shared" si="2"/>
        <v>0</v>
      </c>
    </row>
    <row r="202" spans="1:10" ht="38.25" thickBot="1">
      <c r="A202" s="20"/>
      <c r="B202" s="21" t="s">
        <v>457</v>
      </c>
      <c r="C202" s="22" t="s">
        <v>458</v>
      </c>
      <c r="D202" s="23"/>
      <c r="E202" s="23"/>
      <c r="F202" s="23"/>
      <c r="G202" s="52">
        <f>+G203</f>
        <v>2429.2200000000003</v>
      </c>
      <c r="H202" s="52">
        <f>[1]программы!G202</f>
        <v>2428.7200000000003</v>
      </c>
      <c r="I202" s="52">
        <f>[2]программы!G202</f>
        <v>2428.7200000000003</v>
      </c>
      <c r="J202" s="70">
        <f t="shared" si="2"/>
        <v>7286.6600000000008</v>
      </c>
    </row>
    <row r="203" spans="1:10" ht="150.75" thickBot="1">
      <c r="A203" s="4"/>
      <c r="B203" s="32" t="s">
        <v>455</v>
      </c>
      <c r="C203" s="33" t="s">
        <v>459</v>
      </c>
      <c r="D203" s="33">
        <v>600</v>
      </c>
      <c r="E203" s="28" t="s">
        <v>117</v>
      </c>
      <c r="F203" s="28" t="s">
        <v>106</v>
      </c>
      <c r="G203" s="35">
        <f>'[3]НАЦИОНАЛЬНАЯ ЭКОНОМИКА 04'!FY14</f>
        <v>2429.2200000000003</v>
      </c>
      <c r="H203" s="35">
        <f>[1]программы!G203</f>
        <v>2428.7200000000003</v>
      </c>
      <c r="I203" s="35">
        <f>[2]программы!G203</f>
        <v>2428.7200000000003</v>
      </c>
      <c r="J203" s="70">
        <f t="shared" si="2"/>
        <v>7286.6600000000008</v>
      </c>
    </row>
    <row r="204" spans="1:10" ht="38.25" thickBot="1">
      <c r="A204" s="20"/>
      <c r="B204" s="21" t="s">
        <v>460</v>
      </c>
      <c r="C204" s="22" t="s">
        <v>461</v>
      </c>
      <c r="D204" s="23"/>
      <c r="E204" s="23"/>
      <c r="F204" s="23"/>
      <c r="G204" s="52">
        <f>+G205+G206</f>
        <v>841.02319999999997</v>
      </c>
      <c r="H204" s="52">
        <f>[1]программы!G204</f>
        <v>818.34460000000001</v>
      </c>
      <c r="I204" s="52">
        <f>[2]программы!G204</f>
        <v>805.92320000000007</v>
      </c>
      <c r="J204" s="70">
        <f t="shared" si="2"/>
        <v>2465.2910000000002</v>
      </c>
    </row>
    <row r="205" spans="1:10" ht="132" thickBot="1">
      <c r="A205" s="31"/>
      <c r="B205" s="32" t="s">
        <v>462</v>
      </c>
      <c r="C205" s="33" t="s">
        <v>463</v>
      </c>
      <c r="D205" s="33">
        <v>500</v>
      </c>
      <c r="E205" s="28" t="s">
        <v>116</v>
      </c>
      <c r="F205" s="28" t="s">
        <v>121</v>
      </c>
      <c r="G205" s="35">
        <f>'[3]УПРАВЛЕНИЕ 01'!CJ30</f>
        <v>35.4</v>
      </c>
      <c r="H205" s="35">
        <f>[1]программы!G205</f>
        <v>0</v>
      </c>
      <c r="I205" s="35">
        <f>[2]программы!G205</f>
        <v>0</v>
      </c>
      <c r="J205" s="70">
        <f t="shared" si="2"/>
        <v>35.4</v>
      </c>
    </row>
    <row r="206" spans="1:10" ht="150.75" thickBot="1">
      <c r="A206" s="31"/>
      <c r="B206" s="32" t="s">
        <v>464</v>
      </c>
      <c r="C206" s="33" t="s">
        <v>463</v>
      </c>
      <c r="D206" s="33">
        <v>600</v>
      </c>
      <c r="E206" s="28" t="s">
        <v>116</v>
      </c>
      <c r="F206" s="28" t="s">
        <v>121</v>
      </c>
      <c r="G206" s="35">
        <f>'[3]УПРАВЛЕНИЕ 01'!FY30-'[3]УПРАВЛЕНИЕ 01'!CI30</f>
        <v>805.6232</v>
      </c>
      <c r="H206" s="35">
        <f>[1]программы!G206</f>
        <v>818.34460000000001</v>
      </c>
      <c r="I206" s="35">
        <f>[2]программы!G206</f>
        <v>805.92320000000007</v>
      </c>
      <c r="J206" s="70">
        <f t="shared" ref="J206:J267" si="3">G206+H206+I206</f>
        <v>2429.8910000000001</v>
      </c>
    </row>
    <row r="207" spans="1:10" ht="38.25" thickBot="1">
      <c r="A207" s="10" t="s">
        <v>465</v>
      </c>
      <c r="B207" s="64" t="s">
        <v>466</v>
      </c>
      <c r="C207" s="12" t="s">
        <v>467</v>
      </c>
      <c r="D207" s="12"/>
      <c r="E207" s="66"/>
      <c r="F207" s="66"/>
      <c r="G207" s="67">
        <f>+G208+G212</f>
        <v>4097.8</v>
      </c>
      <c r="H207" s="67">
        <f>[1]программы!G207</f>
        <v>4172.8</v>
      </c>
      <c r="I207" s="67">
        <f>[2]программы!G207</f>
        <v>4261.8</v>
      </c>
      <c r="J207" s="70">
        <f t="shared" si="3"/>
        <v>12532.400000000001</v>
      </c>
    </row>
    <row r="208" spans="1:10" ht="57" thickBot="1">
      <c r="A208" s="15" t="s">
        <v>468</v>
      </c>
      <c r="B208" s="65" t="s">
        <v>469</v>
      </c>
      <c r="C208" s="17" t="s">
        <v>470</v>
      </c>
      <c r="D208" s="17"/>
      <c r="E208" s="30"/>
      <c r="F208" s="30"/>
      <c r="G208" s="68">
        <f>+G209+G210</f>
        <v>72.8</v>
      </c>
      <c r="H208" s="68">
        <f>[1]программы!G208</f>
        <v>72.8</v>
      </c>
      <c r="I208" s="68">
        <f>[2]программы!G208</f>
        <v>72.8</v>
      </c>
      <c r="J208" s="70">
        <f t="shared" si="3"/>
        <v>218.39999999999998</v>
      </c>
    </row>
    <row r="209" spans="1:10" ht="38.25" hidden="1" thickBot="1">
      <c r="A209" s="20"/>
      <c r="B209" s="21" t="s">
        <v>471</v>
      </c>
      <c r="C209" s="22" t="s">
        <v>472</v>
      </c>
      <c r="D209" s="23"/>
      <c r="E209" s="23"/>
      <c r="F209" s="23"/>
      <c r="G209" s="52"/>
      <c r="H209" s="52">
        <f>[1]программы!G209</f>
        <v>0</v>
      </c>
      <c r="I209" s="52">
        <f>[2]программы!G209</f>
        <v>0</v>
      </c>
      <c r="J209" s="70">
        <f t="shared" si="3"/>
        <v>0</v>
      </c>
    </row>
    <row r="210" spans="1:10" ht="38.25" thickBot="1">
      <c r="A210" s="20"/>
      <c r="B210" s="21" t="s">
        <v>473</v>
      </c>
      <c r="C210" s="22" t="s">
        <v>474</v>
      </c>
      <c r="D210" s="23"/>
      <c r="E210" s="23"/>
      <c r="F210" s="23"/>
      <c r="G210" s="52">
        <f>G211</f>
        <v>72.8</v>
      </c>
      <c r="H210" s="52">
        <f>[1]программы!G210</f>
        <v>72.8</v>
      </c>
      <c r="I210" s="52">
        <f>[2]программы!G210</f>
        <v>72.8</v>
      </c>
      <c r="J210" s="70">
        <f t="shared" si="3"/>
        <v>218.39999999999998</v>
      </c>
    </row>
    <row r="211" spans="1:10" ht="132" thickBot="1">
      <c r="A211" s="4"/>
      <c r="B211" s="32" t="s">
        <v>475</v>
      </c>
      <c r="C211" s="47" t="s">
        <v>476</v>
      </c>
      <c r="D211" s="33">
        <v>500</v>
      </c>
      <c r="E211" s="38" t="s">
        <v>117</v>
      </c>
      <c r="F211" s="38" t="s">
        <v>116</v>
      </c>
      <c r="G211" s="48">
        <f>'[3]НАЦИОНАЛЬНАЯ ЭКОНОМИКА 04'!FY8</f>
        <v>72.8</v>
      </c>
      <c r="H211" s="48">
        <f>[1]программы!G211</f>
        <v>72.8</v>
      </c>
      <c r="I211" s="48">
        <f>[2]программы!G211</f>
        <v>72.8</v>
      </c>
      <c r="J211" s="70">
        <f t="shared" si="3"/>
        <v>218.39999999999998</v>
      </c>
    </row>
    <row r="212" spans="1:10" ht="38.25" thickBot="1">
      <c r="A212" s="15" t="s">
        <v>477</v>
      </c>
      <c r="B212" s="65" t="s">
        <v>478</v>
      </c>
      <c r="C212" s="17" t="s">
        <v>479</v>
      </c>
      <c r="D212" s="17"/>
      <c r="E212" s="30"/>
      <c r="F212" s="30"/>
      <c r="G212" s="68">
        <f>+G213+G214+G215+G216</f>
        <v>4025</v>
      </c>
      <c r="H212" s="68">
        <f>[1]программы!G212</f>
        <v>4100</v>
      </c>
      <c r="I212" s="68">
        <f>[2]программы!G212</f>
        <v>4189</v>
      </c>
      <c r="J212" s="70">
        <f t="shared" si="3"/>
        <v>12314</v>
      </c>
    </row>
    <row r="213" spans="1:10" ht="57" hidden="1" thickBot="1">
      <c r="A213" s="20"/>
      <c r="B213" s="21" t="s">
        <v>480</v>
      </c>
      <c r="C213" s="22" t="s">
        <v>481</v>
      </c>
      <c r="D213" s="23"/>
      <c r="E213" s="23"/>
      <c r="F213" s="23"/>
      <c r="G213" s="52"/>
      <c r="H213" s="52">
        <f>[1]программы!G213</f>
        <v>0</v>
      </c>
      <c r="I213" s="52">
        <f>[2]программы!G213</f>
        <v>0</v>
      </c>
      <c r="J213" s="70">
        <f t="shared" si="3"/>
        <v>0</v>
      </c>
    </row>
    <row r="214" spans="1:10" ht="57" hidden="1" thickBot="1">
      <c r="A214" s="20"/>
      <c r="B214" s="21" t="s">
        <v>482</v>
      </c>
      <c r="C214" s="22" t="s">
        <v>483</v>
      </c>
      <c r="D214" s="23"/>
      <c r="E214" s="23"/>
      <c r="F214" s="23"/>
      <c r="G214" s="52"/>
      <c r="H214" s="52">
        <f>[1]программы!G214</f>
        <v>0</v>
      </c>
      <c r="I214" s="52">
        <f>[2]программы!G214</f>
        <v>0</v>
      </c>
      <c r="J214" s="70">
        <f t="shared" si="3"/>
        <v>0</v>
      </c>
    </row>
    <row r="215" spans="1:10" ht="38.25" hidden="1" thickBot="1">
      <c r="A215" s="20"/>
      <c r="B215" s="21" t="s">
        <v>484</v>
      </c>
      <c r="C215" s="22" t="s">
        <v>485</v>
      </c>
      <c r="D215" s="23"/>
      <c r="E215" s="23"/>
      <c r="F215" s="23"/>
      <c r="G215" s="52"/>
      <c r="H215" s="52">
        <f>[1]программы!G215</f>
        <v>0</v>
      </c>
      <c r="I215" s="52">
        <f>[2]программы!G215</f>
        <v>0</v>
      </c>
      <c r="J215" s="70">
        <f t="shared" si="3"/>
        <v>0</v>
      </c>
    </row>
    <row r="216" spans="1:10" ht="38.25" thickBot="1">
      <c r="A216" s="20"/>
      <c r="B216" s="21" t="s">
        <v>486</v>
      </c>
      <c r="C216" s="22" t="s">
        <v>487</v>
      </c>
      <c r="D216" s="23"/>
      <c r="E216" s="23"/>
      <c r="F216" s="23"/>
      <c r="G216" s="52">
        <f>+G217</f>
        <v>4025</v>
      </c>
      <c r="H216" s="52">
        <f>[1]программы!G216</f>
        <v>4100</v>
      </c>
      <c r="I216" s="52">
        <f>[2]программы!G216</f>
        <v>4189</v>
      </c>
      <c r="J216" s="70">
        <f t="shared" si="3"/>
        <v>12314</v>
      </c>
    </row>
    <row r="217" spans="1:10" ht="94.5" thickBot="1">
      <c r="A217" s="4"/>
      <c r="B217" s="32" t="s">
        <v>488</v>
      </c>
      <c r="C217" s="28" t="s">
        <v>489</v>
      </c>
      <c r="D217" s="28" t="s">
        <v>490</v>
      </c>
      <c r="E217" s="28" t="s">
        <v>117</v>
      </c>
      <c r="F217" s="27">
        <v>12</v>
      </c>
      <c r="G217" s="29">
        <f>'[3]НАЦИОНАЛЬНАЯ ЭКОНОМИКА 04'!FY25</f>
        <v>4025</v>
      </c>
      <c r="H217" s="29">
        <f>[1]программы!G217</f>
        <v>4100</v>
      </c>
      <c r="I217" s="29">
        <f>[2]программы!G217</f>
        <v>4189</v>
      </c>
      <c r="J217" s="70">
        <f t="shared" si="3"/>
        <v>12314</v>
      </c>
    </row>
    <row r="218" spans="1:10" ht="75.75" thickBot="1">
      <c r="A218" s="10" t="s">
        <v>491</v>
      </c>
      <c r="B218" s="64" t="s">
        <v>492</v>
      </c>
      <c r="C218" s="12" t="s">
        <v>493</v>
      </c>
      <c r="D218" s="12"/>
      <c r="E218" s="66"/>
      <c r="F218" s="66"/>
      <c r="G218" s="67">
        <f>+G219+G221+G223+G227</f>
        <v>2767.4863999999998</v>
      </c>
      <c r="H218" s="67">
        <f>[1]программы!G218</f>
        <v>2552.396264</v>
      </c>
      <c r="I218" s="67">
        <f>[2]программы!G218</f>
        <v>2577.55522664</v>
      </c>
      <c r="J218" s="70">
        <f t="shared" si="3"/>
        <v>7897.4378906399998</v>
      </c>
    </row>
    <row r="219" spans="1:10" ht="38.25" thickBot="1">
      <c r="A219" s="20"/>
      <c r="B219" s="21" t="s">
        <v>494</v>
      </c>
      <c r="C219" s="22" t="s">
        <v>495</v>
      </c>
      <c r="D219" s="23"/>
      <c r="E219" s="23"/>
      <c r="F219" s="23"/>
      <c r="G219" s="52">
        <f>+G220</f>
        <v>50</v>
      </c>
      <c r="H219" s="52">
        <f>[1]программы!G219</f>
        <v>0</v>
      </c>
      <c r="I219" s="52">
        <f>[2]программы!G219</f>
        <v>0</v>
      </c>
      <c r="J219" s="70">
        <f t="shared" si="3"/>
        <v>50</v>
      </c>
    </row>
    <row r="220" spans="1:10" ht="94.5" thickBot="1">
      <c r="A220" s="4"/>
      <c r="B220" s="26" t="s">
        <v>496</v>
      </c>
      <c r="C220" s="27" t="s">
        <v>497</v>
      </c>
      <c r="D220" s="27">
        <v>800</v>
      </c>
      <c r="E220" s="28" t="s">
        <v>136</v>
      </c>
      <c r="F220" s="28" t="s">
        <v>23</v>
      </c>
      <c r="G220" s="29">
        <f>'[3]Национальная безопасность 03'!DP9</f>
        <v>50</v>
      </c>
      <c r="H220" s="29">
        <f>[1]программы!G220</f>
        <v>0</v>
      </c>
      <c r="I220" s="29">
        <f>[2]программы!G220</f>
        <v>0</v>
      </c>
      <c r="J220" s="70">
        <f t="shared" si="3"/>
        <v>50</v>
      </c>
    </row>
    <row r="221" spans="1:10" ht="38.25" hidden="1" thickBot="1">
      <c r="A221" s="20"/>
      <c r="B221" s="21" t="s">
        <v>498</v>
      </c>
      <c r="C221" s="22" t="s">
        <v>499</v>
      </c>
      <c r="D221" s="23"/>
      <c r="E221" s="23"/>
      <c r="F221" s="23"/>
      <c r="G221" s="52">
        <f>+G222</f>
        <v>0</v>
      </c>
      <c r="H221" s="52">
        <f>[1]программы!G221</f>
        <v>0</v>
      </c>
      <c r="I221" s="52">
        <f>[2]программы!G221</f>
        <v>0</v>
      </c>
      <c r="J221" s="70">
        <f t="shared" si="3"/>
        <v>0</v>
      </c>
    </row>
    <row r="222" spans="1:10" ht="113.25" hidden="1" thickBot="1">
      <c r="A222" s="4"/>
      <c r="B222" s="26" t="s">
        <v>500</v>
      </c>
      <c r="C222" s="27" t="s">
        <v>501</v>
      </c>
      <c r="D222" s="27">
        <v>200</v>
      </c>
      <c r="E222" s="28" t="s">
        <v>136</v>
      </c>
      <c r="F222" s="28" t="s">
        <v>23</v>
      </c>
      <c r="G222" s="29">
        <f>'[3]Национальная безопасность 03'!FY10</f>
        <v>0</v>
      </c>
      <c r="H222" s="29">
        <f>[1]программы!G222</f>
        <v>0</v>
      </c>
      <c r="I222" s="29">
        <f>[2]программы!G222</f>
        <v>0</v>
      </c>
      <c r="J222" s="70">
        <f t="shared" si="3"/>
        <v>0</v>
      </c>
    </row>
    <row r="223" spans="1:10" ht="57" thickBot="1">
      <c r="A223" s="20"/>
      <c r="B223" s="21" t="s">
        <v>502</v>
      </c>
      <c r="C223" s="69" t="s">
        <v>503</v>
      </c>
      <c r="D223" s="23"/>
      <c r="E223" s="23"/>
      <c r="F223" s="23"/>
      <c r="G223" s="52">
        <f>+G224+G225+G226</f>
        <v>2717.4863999999998</v>
      </c>
      <c r="H223" s="52">
        <f>[1]программы!G223</f>
        <v>2552.396264</v>
      </c>
      <c r="I223" s="52">
        <f>[2]программы!G223</f>
        <v>2577.55522664</v>
      </c>
      <c r="J223" s="70">
        <f t="shared" si="3"/>
        <v>7847.4378906399998</v>
      </c>
    </row>
    <row r="224" spans="1:10" ht="150.75" thickBot="1">
      <c r="A224" s="4"/>
      <c r="B224" s="26" t="s">
        <v>504</v>
      </c>
      <c r="C224" s="27" t="s">
        <v>505</v>
      </c>
      <c r="D224" s="27">
        <v>100</v>
      </c>
      <c r="E224" s="28" t="s">
        <v>136</v>
      </c>
      <c r="F224" s="28" t="s">
        <v>23</v>
      </c>
      <c r="G224" s="29">
        <f>'[3]Национальная безопасность 03'!D8</f>
        <v>2496.9863999999998</v>
      </c>
      <c r="H224" s="29">
        <f>[1]программы!G224</f>
        <v>2515.896264</v>
      </c>
      <c r="I224" s="29">
        <f>[2]программы!G224</f>
        <v>2541.05522664</v>
      </c>
      <c r="J224" s="70">
        <f t="shared" si="3"/>
        <v>7553.9378906399998</v>
      </c>
    </row>
    <row r="225" spans="1:10" ht="113.25" thickBot="1">
      <c r="A225" s="4"/>
      <c r="B225" s="26" t="s">
        <v>506</v>
      </c>
      <c r="C225" s="27" t="s">
        <v>505</v>
      </c>
      <c r="D225" s="27">
        <v>200</v>
      </c>
      <c r="E225" s="28" t="s">
        <v>136</v>
      </c>
      <c r="F225" s="28" t="s">
        <v>23</v>
      </c>
      <c r="G225" s="29">
        <f>'[3]Национальная безопасность 03'!FY8-'[3]Национальная безопасность 03'!D8-'[3]Национальная безопасность 03'!CY8</f>
        <v>217.5</v>
      </c>
      <c r="H225" s="29">
        <f>[1]программы!G225</f>
        <v>33.5</v>
      </c>
      <c r="I225" s="29">
        <f>[2]программы!G225</f>
        <v>33.5</v>
      </c>
      <c r="J225" s="70">
        <f t="shared" si="3"/>
        <v>284.5</v>
      </c>
    </row>
    <row r="226" spans="1:10" ht="94.5" thickBot="1">
      <c r="A226" s="4"/>
      <c r="B226" s="26" t="s">
        <v>507</v>
      </c>
      <c r="C226" s="27" t="s">
        <v>505</v>
      </c>
      <c r="D226" s="27">
        <v>800</v>
      </c>
      <c r="E226" s="28" t="s">
        <v>136</v>
      </c>
      <c r="F226" s="28" t="s">
        <v>23</v>
      </c>
      <c r="G226" s="29">
        <f>'[3]Национальная безопасность 03'!CY8</f>
        <v>3</v>
      </c>
      <c r="H226" s="29">
        <f>[1]программы!G226</f>
        <v>3</v>
      </c>
      <c r="I226" s="29">
        <f>[2]программы!G226</f>
        <v>3</v>
      </c>
      <c r="J226" s="70">
        <f t="shared" si="3"/>
        <v>9</v>
      </c>
    </row>
    <row r="227" spans="1:10" ht="57" hidden="1" thickBot="1">
      <c r="A227" s="20"/>
      <c r="B227" s="21" t="s">
        <v>33</v>
      </c>
      <c r="C227" s="69" t="s">
        <v>34</v>
      </c>
      <c r="D227" s="23"/>
      <c r="E227" s="23"/>
      <c r="F227" s="23"/>
      <c r="G227" s="52"/>
      <c r="H227" s="52">
        <f>[1]программы!G227</f>
        <v>0</v>
      </c>
      <c r="I227" s="52">
        <f>[2]программы!G227</f>
        <v>0</v>
      </c>
      <c r="J227" s="70">
        <f t="shared" si="3"/>
        <v>0</v>
      </c>
    </row>
    <row r="228" spans="1:10" ht="57" hidden="1" thickBot="1">
      <c r="A228" s="10" t="s">
        <v>35</v>
      </c>
      <c r="B228" s="64" t="s">
        <v>36</v>
      </c>
      <c r="C228" s="12" t="s">
        <v>37</v>
      </c>
      <c r="D228" s="12"/>
      <c r="E228" s="66"/>
      <c r="F228" s="66"/>
      <c r="G228" s="67">
        <f>+G229+G230+G231+G232+G233+G234+G235+G236</f>
        <v>0</v>
      </c>
      <c r="H228" s="67">
        <f>[1]программы!G228</f>
        <v>0</v>
      </c>
      <c r="I228" s="67">
        <f>[2]программы!G228</f>
        <v>0</v>
      </c>
      <c r="J228" s="70">
        <f t="shared" si="3"/>
        <v>0</v>
      </c>
    </row>
    <row r="229" spans="1:10" ht="38.25" hidden="1" thickBot="1">
      <c r="A229" s="20"/>
      <c r="B229" s="21" t="s">
        <v>38</v>
      </c>
      <c r="C229" s="69" t="s">
        <v>39</v>
      </c>
      <c r="D229" s="23"/>
      <c r="E229" s="23"/>
      <c r="F229" s="23"/>
      <c r="G229" s="52"/>
      <c r="H229" s="52">
        <f>[1]программы!G229</f>
        <v>0</v>
      </c>
      <c r="I229" s="52">
        <f>[2]программы!G229</f>
        <v>0</v>
      </c>
      <c r="J229" s="70">
        <f t="shared" si="3"/>
        <v>0</v>
      </c>
    </row>
    <row r="230" spans="1:10" ht="38.25" hidden="1" thickBot="1">
      <c r="A230" s="20"/>
      <c r="B230" s="21" t="s">
        <v>40</v>
      </c>
      <c r="C230" s="69" t="s">
        <v>41</v>
      </c>
      <c r="D230" s="23"/>
      <c r="E230" s="23"/>
      <c r="F230" s="23"/>
      <c r="G230" s="52"/>
      <c r="H230" s="52">
        <f>[1]программы!G230</f>
        <v>0</v>
      </c>
      <c r="I230" s="52">
        <f>[2]программы!G230</f>
        <v>0</v>
      </c>
      <c r="J230" s="70">
        <f t="shared" si="3"/>
        <v>0</v>
      </c>
    </row>
    <row r="231" spans="1:10" ht="19.5" hidden="1" thickBot="1">
      <c r="A231" s="20"/>
      <c r="B231" s="21" t="s">
        <v>42</v>
      </c>
      <c r="C231" s="69" t="s">
        <v>43</v>
      </c>
      <c r="D231" s="23"/>
      <c r="E231" s="23"/>
      <c r="F231" s="23"/>
      <c r="G231" s="52"/>
      <c r="H231" s="52">
        <f>[1]программы!G231</f>
        <v>0</v>
      </c>
      <c r="I231" s="52">
        <f>[2]программы!G231</f>
        <v>0</v>
      </c>
      <c r="J231" s="70">
        <f t="shared" si="3"/>
        <v>0</v>
      </c>
    </row>
    <row r="232" spans="1:10" ht="57" hidden="1" thickBot="1">
      <c r="A232" s="20"/>
      <c r="B232" s="21" t="s">
        <v>44</v>
      </c>
      <c r="C232" s="69" t="s">
        <v>45</v>
      </c>
      <c r="D232" s="23"/>
      <c r="E232" s="23"/>
      <c r="F232" s="23"/>
      <c r="G232" s="52"/>
      <c r="H232" s="52">
        <f>[1]программы!G232</f>
        <v>0</v>
      </c>
      <c r="I232" s="52">
        <f>[2]программы!G232</f>
        <v>0</v>
      </c>
      <c r="J232" s="70">
        <f t="shared" si="3"/>
        <v>0</v>
      </c>
    </row>
    <row r="233" spans="1:10" ht="19.5" hidden="1" thickBot="1">
      <c r="A233" s="20"/>
      <c r="B233" s="21" t="s">
        <v>46</v>
      </c>
      <c r="C233" s="69" t="s">
        <v>47</v>
      </c>
      <c r="D233" s="23"/>
      <c r="E233" s="23"/>
      <c r="F233" s="23"/>
      <c r="G233" s="52"/>
      <c r="H233" s="52">
        <f>[1]программы!G233</f>
        <v>0</v>
      </c>
      <c r="I233" s="52">
        <f>[2]программы!G233</f>
        <v>0</v>
      </c>
      <c r="J233" s="70">
        <f t="shared" si="3"/>
        <v>0</v>
      </c>
    </row>
    <row r="234" spans="1:10" ht="38.25" hidden="1" thickBot="1">
      <c r="A234" s="20"/>
      <c r="B234" s="21" t="s">
        <v>48</v>
      </c>
      <c r="C234" s="69" t="s">
        <v>49</v>
      </c>
      <c r="D234" s="23"/>
      <c r="E234" s="23"/>
      <c r="F234" s="23"/>
      <c r="G234" s="52"/>
      <c r="H234" s="52">
        <f>[1]программы!G234</f>
        <v>0</v>
      </c>
      <c r="I234" s="52">
        <f>[2]программы!G234</f>
        <v>0</v>
      </c>
      <c r="J234" s="70">
        <f t="shared" si="3"/>
        <v>0</v>
      </c>
    </row>
    <row r="235" spans="1:10" ht="38.25" hidden="1" thickBot="1">
      <c r="A235" s="20"/>
      <c r="B235" s="21" t="s">
        <v>50</v>
      </c>
      <c r="C235" s="69" t="s">
        <v>51</v>
      </c>
      <c r="D235" s="23"/>
      <c r="E235" s="23"/>
      <c r="F235" s="23"/>
      <c r="G235" s="52"/>
      <c r="H235" s="52">
        <f>[1]программы!G235</f>
        <v>0</v>
      </c>
      <c r="I235" s="52">
        <f>[2]программы!G235</f>
        <v>0</v>
      </c>
      <c r="J235" s="70">
        <f t="shared" si="3"/>
        <v>0</v>
      </c>
    </row>
    <row r="236" spans="1:10" ht="38.25" hidden="1" thickBot="1">
      <c r="A236" s="20"/>
      <c r="B236" s="21" t="s">
        <v>52</v>
      </c>
      <c r="C236" s="69" t="s">
        <v>53</v>
      </c>
      <c r="D236" s="23"/>
      <c r="E236" s="23"/>
      <c r="F236" s="23"/>
      <c r="G236" s="52"/>
      <c r="H236" s="52">
        <f>[1]программы!G236</f>
        <v>0</v>
      </c>
      <c r="I236" s="52">
        <f>[2]программы!G236</f>
        <v>0</v>
      </c>
      <c r="J236" s="70">
        <f t="shared" si="3"/>
        <v>0</v>
      </c>
    </row>
    <row r="237" spans="1:10" ht="38.25" thickBot="1">
      <c r="A237" s="10" t="s">
        <v>54</v>
      </c>
      <c r="B237" s="64" t="s">
        <v>55</v>
      </c>
      <c r="C237" s="12" t="s">
        <v>56</v>
      </c>
      <c r="D237" s="12"/>
      <c r="E237" s="66"/>
      <c r="F237" s="66"/>
      <c r="G237" s="67">
        <f>+G238+G250</f>
        <v>81829.7</v>
      </c>
      <c r="H237" s="67">
        <f>[1]программы!G237</f>
        <v>56771.8</v>
      </c>
      <c r="I237" s="67">
        <f>[2]программы!G237</f>
        <v>61635</v>
      </c>
      <c r="J237" s="70">
        <f t="shared" si="3"/>
        <v>200236.5</v>
      </c>
    </row>
    <row r="238" spans="1:10" ht="38.25" thickBot="1">
      <c r="A238" s="15" t="s">
        <v>57</v>
      </c>
      <c r="B238" s="65" t="s">
        <v>58</v>
      </c>
      <c r="C238" s="17" t="s">
        <v>59</v>
      </c>
      <c r="D238" s="17"/>
      <c r="E238" s="30"/>
      <c r="F238" s="30"/>
      <c r="G238" s="68">
        <f>+G239+G241+G244+G247+G248</f>
        <v>81829.7</v>
      </c>
      <c r="H238" s="68">
        <f>[1]программы!G238</f>
        <v>56771.8</v>
      </c>
      <c r="I238" s="68">
        <f>[2]программы!G238</f>
        <v>61635</v>
      </c>
      <c r="J238" s="70">
        <f t="shared" si="3"/>
        <v>200236.5</v>
      </c>
    </row>
    <row r="239" spans="1:10" ht="38.25" thickBot="1">
      <c r="A239" s="20"/>
      <c r="B239" s="21" t="s">
        <v>60</v>
      </c>
      <c r="C239" s="69" t="s">
        <v>61</v>
      </c>
      <c r="D239" s="23"/>
      <c r="E239" s="23"/>
      <c r="F239" s="23"/>
      <c r="G239" s="52">
        <f>G240</f>
        <v>2500</v>
      </c>
      <c r="H239" s="52">
        <f>[1]программы!G239</f>
        <v>0</v>
      </c>
      <c r="I239" s="52">
        <f>[2]программы!G239</f>
        <v>0</v>
      </c>
      <c r="J239" s="70">
        <f t="shared" si="3"/>
        <v>2500</v>
      </c>
    </row>
    <row r="240" spans="1:10" ht="169.5" thickBot="1">
      <c r="A240" s="4"/>
      <c r="B240" s="26" t="s">
        <v>62</v>
      </c>
      <c r="C240" s="27" t="s">
        <v>63</v>
      </c>
      <c r="D240" s="27">
        <v>500</v>
      </c>
      <c r="E240" s="28" t="s">
        <v>117</v>
      </c>
      <c r="F240" s="28" t="s">
        <v>23</v>
      </c>
      <c r="G240" s="29">
        <f>'[3]НАЦИОНАЛЬНАЯ ЭКОНОМИКА 04'!CO21</f>
        <v>2500</v>
      </c>
      <c r="H240" s="29">
        <f>[1]программы!G240</f>
        <v>0</v>
      </c>
      <c r="I240" s="29">
        <f>[2]программы!G240</f>
        <v>0</v>
      </c>
      <c r="J240" s="70">
        <f t="shared" si="3"/>
        <v>2500</v>
      </c>
    </row>
    <row r="241" spans="1:10" ht="38.25" thickBot="1">
      <c r="A241" s="20"/>
      <c r="B241" s="21" t="s">
        <v>64</v>
      </c>
      <c r="C241" s="69" t="s">
        <v>65</v>
      </c>
      <c r="D241" s="23"/>
      <c r="E241" s="23"/>
      <c r="F241" s="23"/>
      <c r="G241" s="52">
        <f>+G242+G243</f>
        <v>75729.7</v>
      </c>
      <c r="H241" s="52">
        <f>[1]программы!G241</f>
        <v>56771.8</v>
      </c>
      <c r="I241" s="52">
        <f>[2]программы!G241</f>
        <v>61635</v>
      </c>
      <c r="J241" s="70">
        <f t="shared" si="3"/>
        <v>194136.5</v>
      </c>
    </row>
    <row r="242" spans="1:10" ht="113.25" thickBot="1">
      <c r="A242" s="4"/>
      <c r="B242" s="26" t="s">
        <v>66</v>
      </c>
      <c r="C242" s="27" t="s">
        <v>67</v>
      </c>
      <c r="D242" s="27">
        <v>200</v>
      </c>
      <c r="E242" s="28" t="s">
        <v>117</v>
      </c>
      <c r="F242" s="28" t="s">
        <v>23</v>
      </c>
      <c r="G242" s="29">
        <f>'[3]НАЦИОНАЛЬНАЯ ЭКОНОМИКА 04'!AT19</f>
        <v>14274</v>
      </c>
      <c r="H242" s="29">
        <f>[1]программы!G242</f>
        <v>18214</v>
      </c>
      <c r="I242" s="29">
        <f>[2]программы!G242</f>
        <v>19745</v>
      </c>
      <c r="J242" s="70">
        <f t="shared" si="3"/>
        <v>52233</v>
      </c>
    </row>
    <row r="243" spans="1:10" ht="113.25" thickBot="1">
      <c r="A243" s="4"/>
      <c r="B243" s="26" t="s">
        <v>68</v>
      </c>
      <c r="C243" s="27" t="s">
        <v>69</v>
      </c>
      <c r="D243" s="27">
        <v>500</v>
      </c>
      <c r="E243" s="28" t="s">
        <v>117</v>
      </c>
      <c r="F243" s="28" t="s">
        <v>23</v>
      </c>
      <c r="G243" s="29">
        <f>'[3]НАЦИОНАЛЬНАЯ ЭКОНОМИКА 04'!CO20</f>
        <v>61455.7</v>
      </c>
      <c r="H243" s="29">
        <f>[1]программы!G243</f>
        <v>38557.800000000003</v>
      </c>
      <c r="I243" s="29">
        <f>[2]программы!G243</f>
        <v>41890</v>
      </c>
      <c r="J243" s="70">
        <f t="shared" si="3"/>
        <v>141903.5</v>
      </c>
    </row>
    <row r="244" spans="1:10" ht="38.25" thickBot="1">
      <c r="A244" s="20"/>
      <c r="B244" s="21" t="s">
        <v>70</v>
      </c>
      <c r="C244" s="69" t="s">
        <v>71</v>
      </c>
      <c r="D244" s="23"/>
      <c r="E244" s="23"/>
      <c r="F244" s="23"/>
      <c r="G244" s="52">
        <f>+G245+G246</f>
        <v>3000</v>
      </c>
      <c r="H244" s="52">
        <f>[1]программы!G244</f>
        <v>0</v>
      </c>
      <c r="I244" s="52">
        <f>[2]программы!G244</f>
        <v>0</v>
      </c>
      <c r="J244" s="70">
        <f t="shared" si="3"/>
        <v>3000</v>
      </c>
    </row>
    <row r="245" spans="1:10" ht="113.25" hidden="1" thickBot="1">
      <c r="A245" s="4"/>
      <c r="B245" s="26" t="s">
        <v>72</v>
      </c>
      <c r="C245" s="27" t="s">
        <v>73</v>
      </c>
      <c r="D245" s="27">
        <v>200</v>
      </c>
      <c r="E245" s="28" t="s">
        <v>117</v>
      </c>
      <c r="F245" s="28" t="s">
        <v>23</v>
      </c>
      <c r="G245" s="29"/>
      <c r="H245" s="29">
        <f>[1]программы!G245</f>
        <v>0</v>
      </c>
      <c r="I245" s="29">
        <f>[2]программы!G245</f>
        <v>0</v>
      </c>
      <c r="J245" s="70">
        <f t="shared" si="3"/>
        <v>0</v>
      </c>
    </row>
    <row r="246" spans="1:10" ht="94.5" thickBot="1">
      <c r="A246" s="4"/>
      <c r="B246" s="26" t="s">
        <v>74</v>
      </c>
      <c r="C246" s="27" t="s">
        <v>73</v>
      </c>
      <c r="D246" s="27">
        <v>500</v>
      </c>
      <c r="E246" s="28" t="s">
        <v>117</v>
      </c>
      <c r="F246" s="28" t="s">
        <v>23</v>
      </c>
      <c r="G246" s="29">
        <f>'[3]НАЦИОНАЛЬНАЯ ЭКОНОМИКА 04'!CI19</f>
        <v>3000</v>
      </c>
      <c r="H246" s="29">
        <f>[1]программы!G246</f>
        <v>0</v>
      </c>
      <c r="I246" s="29">
        <f>[2]программы!G246</f>
        <v>0</v>
      </c>
      <c r="J246" s="70">
        <f t="shared" si="3"/>
        <v>3000</v>
      </c>
    </row>
    <row r="247" spans="1:10" ht="38.25" hidden="1" thickBot="1">
      <c r="A247" s="20"/>
      <c r="B247" s="21" t="s">
        <v>75</v>
      </c>
      <c r="C247" s="69" t="s">
        <v>76</v>
      </c>
      <c r="D247" s="23"/>
      <c r="E247" s="23"/>
      <c r="F247" s="23"/>
      <c r="G247" s="52"/>
      <c r="H247" s="52">
        <f>[1]программы!G247</f>
        <v>0</v>
      </c>
      <c r="I247" s="52">
        <f>[2]программы!G247</f>
        <v>0</v>
      </c>
      <c r="J247" s="70">
        <f t="shared" si="3"/>
        <v>0</v>
      </c>
    </row>
    <row r="248" spans="1:10" ht="38.25" thickBot="1">
      <c r="A248" s="20"/>
      <c r="B248" s="21" t="s">
        <v>77</v>
      </c>
      <c r="C248" s="69" t="s">
        <v>78</v>
      </c>
      <c r="D248" s="23"/>
      <c r="E248" s="23"/>
      <c r="F248" s="23"/>
      <c r="G248" s="52">
        <f>+G249</f>
        <v>600</v>
      </c>
      <c r="H248" s="52">
        <f>[1]программы!G248</f>
        <v>0</v>
      </c>
      <c r="I248" s="52">
        <f>[2]программы!G248</f>
        <v>0</v>
      </c>
      <c r="J248" s="70">
        <f t="shared" si="3"/>
        <v>600</v>
      </c>
    </row>
    <row r="249" spans="1:10" ht="113.25" thickBot="1">
      <c r="A249" s="4"/>
      <c r="B249" s="32" t="s">
        <v>79</v>
      </c>
      <c r="C249" s="28" t="s">
        <v>80</v>
      </c>
      <c r="D249" s="28" t="s">
        <v>490</v>
      </c>
      <c r="E249" s="28" t="s">
        <v>117</v>
      </c>
      <c r="F249" s="28" t="s">
        <v>81</v>
      </c>
      <c r="G249" s="29">
        <f>'[3]НАЦИОНАЛЬНАЯ ЭКОНОМИКА 04'!FY17</f>
        <v>600</v>
      </c>
      <c r="H249" s="29">
        <f>[1]программы!G249</f>
        <v>0</v>
      </c>
      <c r="I249" s="29">
        <f>[2]программы!G249</f>
        <v>0</v>
      </c>
      <c r="J249" s="70">
        <f t="shared" si="3"/>
        <v>600</v>
      </c>
    </row>
    <row r="250" spans="1:10" ht="57" hidden="1" thickBot="1">
      <c r="A250" s="15" t="s">
        <v>82</v>
      </c>
      <c r="B250" s="65" t="s">
        <v>248</v>
      </c>
      <c r="C250" s="17" t="s">
        <v>249</v>
      </c>
      <c r="D250" s="17"/>
      <c r="E250" s="30"/>
      <c r="F250" s="30"/>
      <c r="G250" s="68">
        <f>+G251+G252+G253</f>
        <v>0</v>
      </c>
      <c r="H250" s="68">
        <f>[1]программы!G250</f>
        <v>0</v>
      </c>
      <c r="I250" s="68">
        <f>[2]программы!G250</f>
        <v>0</v>
      </c>
      <c r="J250" s="70">
        <f t="shared" si="3"/>
        <v>0</v>
      </c>
    </row>
    <row r="251" spans="1:10" ht="38.25" hidden="1" thickBot="1">
      <c r="A251" s="20"/>
      <c r="B251" s="21" t="s">
        <v>250</v>
      </c>
      <c r="C251" s="69" t="s">
        <v>251</v>
      </c>
      <c r="D251" s="23"/>
      <c r="E251" s="23"/>
      <c r="F251" s="23"/>
      <c r="G251" s="52"/>
      <c r="H251" s="52">
        <f>[1]программы!G251</f>
        <v>0</v>
      </c>
      <c r="I251" s="52">
        <f>[2]программы!G251</f>
        <v>0</v>
      </c>
      <c r="J251" s="70">
        <f t="shared" si="3"/>
        <v>0</v>
      </c>
    </row>
    <row r="252" spans="1:10" ht="19.5" hidden="1" thickBot="1">
      <c r="A252" s="20"/>
      <c r="B252" s="21" t="s">
        <v>252</v>
      </c>
      <c r="C252" s="69" t="s">
        <v>253</v>
      </c>
      <c r="D252" s="23"/>
      <c r="E252" s="23"/>
      <c r="F252" s="23"/>
      <c r="G252" s="52"/>
      <c r="H252" s="52">
        <f>[1]программы!G252</f>
        <v>0</v>
      </c>
      <c r="I252" s="52">
        <f>[2]программы!G252</f>
        <v>0</v>
      </c>
      <c r="J252" s="70">
        <f t="shared" si="3"/>
        <v>0</v>
      </c>
    </row>
    <row r="253" spans="1:10" ht="38.25" hidden="1" thickBot="1">
      <c r="A253" s="20"/>
      <c r="B253" s="21" t="s">
        <v>254</v>
      </c>
      <c r="C253" s="69" t="s">
        <v>255</v>
      </c>
      <c r="D253" s="23"/>
      <c r="E253" s="23"/>
      <c r="F253" s="23"/>
      <c r="G253" s="52"/>
      <c r="H253" s="52">
        <f>[1]программы!G253</f>
        <v>0</v>
      </c>
      <c r="I253" s="52">
        <f>[2]программы!G253</f>
        <v>0</v>
      </c>
      <c r="J253" s="70">
        <f t="shared" si="3"/>
        <v>0</v>
      </c>
    </row>
    <row r="254" spans="1:10" ht="38.25" thickBot="1">
      <c r="A254" s="10" t="s">
        <v>256</v>
      </c>
      <c r="B254" s="64" t="s">
        <v>257</v>
      </c>
      <c r="C254" s="12" t="s">
        <v>258</v>
      </c>
      <c r="D254" s="12"/>
      <c r="E254" s="66"/>
      <c r="F254" s="66"/>
      <c r="G254" s="67">
        <f>+G255+G256+G258+G262+G263</f>
        <v>38418.782199999994</v>
      </c>
      <c r="H254" s="67">
        <f>[1]программы!G254</f>
        <v>15905.998681999998</v>
      </c>
      <c r="I254" s="67">
        <f>[2]программы!G254</f>
        <v>19058.660668819997</v>
      </c>
      <c r="J254" s="70">
        <f t="shared" si="3"/>
        <v>73383.441550819989</v>
      </c>
    </row>
    <row r="255" spans="1:10" ht="57" hidden="1" thickBot="1">
      <c r="A255" s="20"/>
      <c r="B255" s="21" t="s">
        <v>259</v>
      </c>
      <c r="C255" s="22" t="s">
        <v>260</v>
      </c>
      <c r="D255" s="23"/>
      <c r="E255" s="23"/>
      <c r="F255" s="23"/>
      <c r="G255" s="52"/>
      <c r="H255" s="52">
        <f>[1]программы!G255</f>
        <v>0</v>
      </c>
      <c r="I255" s="52">
        <f>[2]программы!G255</f>
        <v>0</v>
      </c>
      <c r="J255" s="70">
        <f t="shared" si="3"/>
        <v>0</v>
      </c>
    </row>
    <row r="256" spans="1:10" ht="57" thickBot="1">
      <c r="A256" s="20"/>
      <c r="B256" s="21" t="s">
        <v>261</v>
      </c>
      <c r="C256" s="22" t="s">
        <v>262</v>
      </c>
      <c r="D256" s="23"/>
      <c r="E256" s="23"/>
      <c r="F256" s="23"/>
      <c r="G256" s="52">
        <f>+G257</f>
        <v>3</v>
      </c>
      <c r="H256" s="52">
        <f>[1]программы!G256</f>
        <v>0</v>
      </c>
      <c r="I256" s="52">
        <f>[2]программы!G256</f>
        <v>0</v>
      </c>
      <c r="J256" s="70">
        <f t="shared" si="3"/>
        <v>3</v>
      </c>
    </row>
    <row r="257" spans="1:10" ht="75.75" thickBot="1">
      <c r="A257" s="4"/>
      <c r="B257" s="32" t="s">
        <v>263</v>
      </c>
      <c r="C257" s="38" t="s">
        <v>264</v>
      </c>
      <c r="D257" s="33">
        <v>200</v>
      </c>
      <c r="E257" s="28" t="s">
        <v>81</v>
      </c>
      <c r="F257" s="28" t="s">
        <v>116</v>
      </c>
      <c r="G257" s="39">
        <f>'[3]КУЛЬТУРА 08'!BW9</f>
        <v>3</v>
      </c>
      <c r="H257" s="39">
        <f>[1]программы!G257</f>
        <v>0</v>
      </c>
      <c r="I257" s="39">
        <f>[2]программы!G257</f>
        <v>0</v>
      </c>
      <c r="J257" s="70">
        <f t="shared" si="3"/>
        <v>3</v>
      </c>
    </row>
    <row r="258" spans="1:10" ht="38.25" thickBot="1">
      <c r="A258" s="20"/>
      <c r="B258" s="21" t="s">
        <v>265</v>
      </c>
      <c r="C258" s="22" t="s">
        <v>266</v>
      </c>
      <c r="D258" s="23"/>
      <c r="E258" s="23"/>
      <c r="F258" s="23"/>
      <c r="G258" s="52">
        <f>+G259+G260+G261</f>
        <v>10.4</v>
      </c>
      <c r="H258" s="52">
        <f>[1]программы!G258</f>
        <v>0</v>
      </c>
      <c r="I258" s="52">
        <f>[2]программы!G258</f>
        <v>0</v>
      </c>
      <c r="J258" s="70">
        <f t="shared" si="3"/>
        <v>10.4</v>
      </c>
    </row>
    <row r="259" spans="1:10" ht="113.25" thickBot="1">
      <c r="A259" s="4"/>
      <c r="B259" s="32" t="s">
        <v>267</v>
      </c>
      <c r="C259" s="38" t="s">
        <v>268</v>
      </c>
      <c r="D259" s="33">
        <v>200</v>
      </c>
      <c r="E259" s="28" t="s">
        <v>81</v>
      </c>
      <c r="F259" s="28" t="s">
        <v>116</v>
      </c>
      <c r="G259" s="39">
        <f>'[3]КУЛЬТУРА 08'!FY16</f>
        <v>10.4</v>
      </c>
      <c r="H259" s="39">
        <f>[1]программы!G259</f>
        <v>0</v>
      </c>
      <c r="I259" s="39">
        <f>[2]программы!G259</f>
        <v>0</v>
      </c>
      <c r="J259" s="70">
        <f t="shared" si="3"/>
        <v>10.4</v>
      </c>
    </row>
    <row r="260" spans="1:10" ht="150.75" hidden="1" thickBot="1">
      <c r="A260" s="4"/>
      <c r="B260" s="32" t="s">
        <v>269</v>
      </c>
      <c r="C260" s="38" t="s">
        <v>268</v>
      </c>
      <c r="D260" s="33">
        <v>500</v>
      </c>
      <c r="E260" s="28" t="s">
        <v>81</v>
      </c>
      <c r="F260" s="28" t="s">
        <v>116</v>
      </c>
      <c r="G260" s="39">
        <f>'[3]КУЛЬТУРА 08'!FY17</f>
        <v>0</v>
      </c>
      <c r="H260" s="39">
        <f>[1]программы!G260</f>
        <v>0</v>
      </c>
      <c r="I260" s="39">
        <f>[2]программы!G260</f>
        <v>0</v>
      </c>
      <c r="J260" s="70">
        <f t="shared" si="3"/>
        <v>0</v>
      </c>
    </row>
    <row r="261" spans="1:10" ht="113.25" hidden="1" thickBot="1">
      <c r="A261" s="4"/>
      <c r="B261" s="32" t="s">
        <v>270</v>
      </c>
      <c r="C261" s="38" t="s">
        <v>271</v>
      </c>
      <c r="D261" s="33">
        <v>200</v>
      </c>
      <c r="E261" s="28" t="s">
        <v>81</v>
      </c>
      <c r="F261" s="28" t="s">
        <v>116</v>
      </c>
      <c r="G261" s="39"/>
      <c r="H261" s="39">
        <f>[1]программы!G261</f>
        <v>0</v>
      </c>
      <c r="I261" s="39">
        <f>[2]программы!G261</f>
        <v>0</v>
      </c>
      <c r="J261" s="70">
        <f t="shared" si="3"/>
        <v>0</v>
      </c>
    </row>
    <row r="262" spans="1:10" ht="38.25" hidden="1" thickBot="1">
      <c r="A262" s="20"/>
      <c r="B262" s="21" t="s">
        <v>272</v>
      </c>
      <c r="C262" s="22" t="s">
        <v>273</v>
      </c>
      <c r="D262" s="23"/>
      <c r="E262" s="23"/>
      <c r="F262" s="23"/>
      <c r="G262" s="52"/>
      <c r="H262" s="52">
        <f>[1]программы!G262</f>
        <v>0</v>
      </c>
      <c r="I262" s="52">
        <f>[2]программы!G262</f>
        <v>0</v>
      </c>
      <c r="J262" s="70">
        <f t="shared" si="3"/>
        <v>0</v>
      </c>
    </row>
    <row r="263" spans="1:10" ht="38.25" thickBot="1">
      <c r="A263" s="20"/>
      <c r="B263" s="21" t="s">
        <v>274</v>
      </c>
      <c r="C263" s="22" t="s">
        <v>275</v>
      </c>
      <c r="D263" s="23"/>
      <c r="E263" s="23"/>
      <c r="F263" s="23"/>
      <c r="G263" s="52">
        <f>+G264+G265+G267+G266</f>
        <v>38405.382199999993</v>
      </c>
      <c r="H263" s="52">
        <f>[1]программы!G263</f>
        <v>15905.998681999998</v>
      </c>
      <c r="I263" s="52">
        <f>[2]программы!G263</f>
        <v>19058.660668819997</v>
      </c>
      <c r="J263" s="70">
        <f t="shared" si="3"/>
        <v>73370.041550819995</v>
      </c>
    </row>
    <row r="264" spans="1:10" ht="150.75" thickBot="1">
      <c r="A264" s="4"/>
      <c r="B264" s="32" t="s">
        <v>276</v>
      </c>
      <c r="C264" s="33" t="s">
        <v>277</v>
      </c>
      <c r="D264" s="33">
        <v>100</v>
      </c>
      <c r="E264" s="28" t="s">
        <v>81</v>
      </c>
      <c r="F264" s="28" t="s">
        <v>116</v>
      </c>
      <c r="G264" s="39">
        <f>'[3]КУЛЬТУРА 08'!D8+'[3]КУЛЬТУРА 08'!D10+'[3]КУЛЬТУРА 08'!D13</f>
        <v>36302.682199999996</v>
      </c>
      <c r="H264" s="39">
        <f>[1]программы!G264</f>
        <v>15269.198681999998</v>
      </c>
      <c r="I264" s="39">
        <f>[2]программы!G264</f>
        <v>15421.86066882</v>
      </c>
      <c r="J264" s="70">
        <f t="shared" si="3"/>
        <v>66993.741550819992</v>
      </c>
    </row>
    <row r="265" spans="1:10" ht="113.25" thickBot="1">
      <c r="A265" s="4"/>
      <c r="B265" s="32" t="s">
        <v>278</v>
      </c>
      <c r="C265" s="33" t="s">
        <v>277</v>
      </c>
      <c r="D265" s="33">
        <v>200</v>
      </c>
      <c r="E265" s="28" t="s">
        <v>81</v>
      </c>
      <c r="F265" s="28" t="s">
        <v>116</v>
      </c>
      <c r="G265" s="39">
        <f>'[3]КУЛЬТУРА 08'!FY8+'[3]КУЛЬТУРА 08'!FY10+'[3]КУЛЬТУРА 08'!FY14-'[3]КУЛЬТУРА 08'!D13-'[3]КУЛЬТУРА 08'!D10-'[3]КУЛЬТУРА 08'!D8-'[3]КУЛЬТУРА 08'!BW8-'[3]КУЛЬТУРА 08'!CY8-'[3]КУЛЬТУРА 08'!CY10-'[3]КУЛЬТУРА 08'!CY13-'[3]КУЛЬТУРА 08'!CI7</f>
        <v>2096.6999999999953</v>
      </c>
      <c r="H265" s="39">
        <f>[1]программы!G265</f>
        <v>636.79999999999882</v>
      </c>
      <c r="I265" s="39">
        <f>[2]программы!G265</f>
        <v>3636.7999999999975</v>
      </c>
      <c r="J265" s="70">
        <f t="shared" si="3"/>
        <v>6370.299999999992</v>
      </c>
    </row>
    <row r="266" spans="1:10" ht="94.5" hidden="1" thickBot="1">
      <c r="A266" s="4"/>
      <c r="B266" s="32" t="s">
        <v>279</v>
      </c>
      <c r="C266" s="33" t="s">
        <v>277</v>
      </c>
      <c r="D266" s="33">
        <v>500</v>
      </c>
      <c r="E266" s="28" t="s">
        <v>81</v>
      </c>
      <c r="F266" s="28" t="s">
        <v>116</v>
      </c>
      <c r="G266" s="39">
        <f>'[3]КУЛЬТУРА 08'!CJ7</f>
        <v>0</v>
      </c>
      <c r="H266" s="39">
        <f>[1]программы!G266</f>
        <v>0</v>
      </c>
      <c r="I266" s="39">
        <f>[2]программы!G266</f>
        <v>0</v>
      </c>
      <c r="J266" s="70">
        <f t="shared" si="3"/>
        <v>0</v>
      </c>
    </row>
    <row r="267" spans="1:10" ht="94.5" thickBot="1">
      <c r="A267" s="4"/>
      <c r="B267" s="32" t="s">
        <v>280</v>
      </c>
      <c r="C267" s="33" t="s">
        <v>277</v>
      </c>
      <c r="D267" s="33">
        <v>800</v>
      </c>
      <c r="E267" s="28" t="s">
        <v>81</v>
      </c>
      <c r="F267" s="28" t="s">
        <v>116</v>
      </c>
      <c r="G267" s="39">
        <f>'[3]КУЛЬТУРА 08'!CY7</f>
        <v>6</v>
      </c>
      <c r="H267" s="39">
        <f>[1]программы!G267</f>
        <v>0</v>
      </c>
      <c r="I267" s="39">
        <f>[2]программы!G267</f>
        <v>0</v>
      </c>
      <c r="J267" s="70">
        <f t="shared" si="3"/>
        <v>6</v>
      </c>
    </row>
  </sheetData>
  <autoFilter ref="A12:J267">
    <filterColumn colId="9">
      <filters>
        <filter val="1 014,0"/>
        <filter val="1 029 430,3"/>
        <filter val="1 037,5"/>
        <filter val="1 088,2"/>
        <filter val="1 131,4"/>
        <filter val="1 157,6"/>
        <filter val="1 180,5"/>
        <filter val="1 242,9"/>
        <filter val="1 361,0"/>
        <filter val="1 500,6"/>
        <filter val="1 511,0"/>
        <filter val="1 604 692,6"/>
        <filter val="1 842,0"/>
        <filter val="1 959,4"/>
        <filter val="1,4"/>
        <filter val="10 420,8"/>
        <filter val="10 969,5"/>
        <filter val="10,4"/>
        <filter val="100,0"/>
        <filter val="102 039,4"/>
        <filter val="105,6"/>
        <filter val="11 100,0"/>
        <filter val="11 221,8"/>
        <filter val="11 442,0"/>
        <filter val="116,7"/>
        <filter val="12 314,0"/>
        <filter val="12 513,7"/>
        <filter val="12 532,4"/>
        <filter val="12,6"/>
        <filter val="133,9"/>
        <filter val="14 921,3"/>
        <filter val="141 903,5"/>
        <filter val="142,8"/>
        <filter val="15 415,0"/>
        <filter val="15 555,0"/>
        <filter val="150,0"/>
        <filter val="16 640,0"/>
        <filter val="163 419,0"/>
        <filter val="165,5"/>
        <filter val="17 431,9"/>
        <filter val="18 050,3"/>
        <filter val="18,0"/>
        <filter val="194 136,5"/>
        <filter val="2 344,8"/>
        <filter val="2 417,5"/>
        <filter val="2 500,0"/>
        <filter val="2 523,1"/>
        <filter val="2 817,5"/>
        <filter val="2 821,4"/>
        <filter val="2 915,0"/>
        <filter val="2 948,2"/>
        <filter val="20 230,5"/>
        <filter val="20 871,6"/>
        <filter val="200 236,5"/>
        <filter val="200 907,3"/>
        <filter val="21,6"/>
        <filter val="218,4"/>
        <filter val="23 476,5"/>
        <filter val="23 744,4"/>
        <filter val="24 249,7"/>
        <filter val="25 206,0"/>
        <filter val="26 337,4"/>
        <filter val="26 405,7"/>
        <filter val="28,5"/>
        <filter val="284,5"/>
        <filter val="3 000,0"/>
        <filter val="3 553,1"/>
        <filter val="3 765,2"/>
        <filter val="3 892,5"/>
        <filter val="3 961,5"/>
        <filter val="3,0"/>
        <filter val="30 102,6"/>
        <filter val="30 338,7"/>
        <filter val="300,0"/>
        <filter val="303 948,2"/>
        <filter val="31 207,6"/>
        <filter val="31 319,0"/>
        <filter val="32 633,1"/>
        <filter val="328,8"/>
        <filter val="33 082,3"/>
        <filter val="365,1"/>
        <filter val="39 079,2"/>
        <filter val="39 999,5"/>
        <filter val="39,0"/>
        <filter val="4 513,8"/>
        <filter val="4 798,9"/>
        <filter val="4 891,7"/>
        <filter val="4,0"/>
        <filter val="41 957,4"/>
        <filter val="45 107,4"/>
        <filter val="46 196,9"/>
        <filter val="47 610,0"/>
        <filter val="48,2"/>
        <filter val="5 172,5"/>
        <filter val="5 797,0"/>
        <filter val="50 614,0"/>
        <filter val="50,0"/>
        <filter val="52 233,0"/>
        <filter val="56 067,3"/>
        <filter val="6 288,6"/>
        <filter val="6 312,4"/>
        <filter val="6 331,9"/>
        <filter val="6 370,3"/>
        <filter val="6,0"/>
        <filter val="60 270,8"/>
        <filter val="600,0"/>
        <filter val="606 086,7"/>
        <filter val="62 109,2"/>
        <filter val="63 027,8"/>
        <filter val="63 627,8"/>
        <filter val="66 993,7"/>
        <filter val="671,4"/>
        <filter val="69,0"/>
        <filter val="7 257,2"/>
        <filter val="7 286,7"/>
        <filter val="7 553,9"/>
        <filter val="7 577,5"/>
        <filter val="7 592,0"/>
        <filter val="7 630,4"/>
        <filter val="7 847,4"/>
        <filter val="7 872,0"/>
        <filter val="7 897,4"/>
        <filter val="711,0"/>
        <filter val="73 370,0"/>
        <filter val="73 383,4"/>
        <filter val="76,5"/>
        <filter val="78 639,3"/>
        <filter val="79 239,3"/>
        <filter val="8 244,0"/>
        <filter val="8 680,5"/>
        <filter val="8 740,5"/>
        <filter val="806 994,0"/>
        <filter val="817,0"/>
        <filter val="82 927,6"/>
        <filter val="858,0"/>
        <filter val="889,4"/>
        <filter val="892,5"/>
        <filter val="9 406,8"/>
        <filter val="9 467,1"/>
        <filter val="9,0"/>
        <filter val="92 049,2"/>
        <filter val="96 940,5"/>
      </filters>
    </filterColumn>
  </autoFilter>
  <mergeCells count="8">
    <mergeCell ref="D1:G3"/>
    <mergeCell ref="A4:G4"/>
    <mergeCell ref="A9:A10"/>
    <mergeCell ref="B9:B10"/>
    <mergeCell ref="C9:C10"/>
    <mergeCell ref="D9:D10"/>
    <mergeCell ref="E9:E10"/>
    <mergeCell ref="F9:F10"/>
  </mergeCells>
  <phoneticPr fontId="7" type="noConversion"/>
  <pageMargins left="0.7" right="0.7" top="0.75" bottom="0.75" header="0.3" footer="0.3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2020-01-10T07:14:25Z</dcterms:modified>
</cp:coreProperties>
</file>