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  <externalReference r:id="rId3"/>
    <externalReference r:id="rId4"/>
  </externalReferences>
  <calcPr calcId="152511"/>
</workbook>
</file>

<file path=xl/calcChain.xml><?xml version="1.0" encoding="utf-8"?>
<calcChain xmlns="http://schemas.openxmlformats.org/spreadsheetml/2006/main">
  <c r="I267" i="1" l="1"/>
  <c r="H267" i="1"/>
  <c r="G267" i="1"/>
  <c r="I266" i="1"/>
  <c r="H266" i="1"/>
  <c r="G266" i="1"/>
  <c r="I265" i="1"/>
  <c r="H265" i="1"/>
  <c r="G265" i="1"/>
  <c r="I264" i="1"/>
  <c r="H264" i="1"/>
  <c r="G264" i="1"/>
  <c r="I263" i="1"/>
  <c r="H263" i="1"/>
  <c r="G263" i="1"/>
  <c r="I262" i="1"/>
  <c r="H262" i="1"/>
  <c r="I261" i="1"/>
  <c r="H261" i="1"/>
  <c r="I260" i="1"/>
  <c r="H260" i="1"/>
  <c r="G260" i="1"/>
  <c r="I259" i="1"/>
  <c r="H259" i="1"/>
  <c r="G259" i="1"/>
  <c r="G258" i="1" s="1"/>
  <c r="I258" i="1"/>
  <c r="H258" i="1"/>
  <c r="I257" i="1"/>
  <c r="H257" i="1"/>
  <c r="G257" i="1"/>
  <c r="G256" i="1" s="1"/>
  <c r="I256" i="1"/>
  <c r="H256" i="1"/>
  <c r="I255" i="1"/>
  <c r="H255" i="1"/>
  <c r="I254" i="1"/>
  <c r="H254" i="1"/>
  <c r="I253" i="1"/>
  <c r="H253" i="1"/>
  <c r="I252" i="1"/>
  <c r="H252" i="1"/>
  <c r="I251" i="1"/>
  <c r="H251" i="1"/>
  <c r="I250" i="1"/>
  <c r="H250" i="1"/>
  <c r="G250" i="1"/>
  <c r="I249" i="1"/>
  <c r="H249" i="1"/>
  <c r="G249" i="1"/>
  <c r="G248" i="1" s="1"/>
  <c r="I248" i="1"/>
  <c r="H248" i="1"/>
  <c r="I247" i="1"/>
  <c r="H247" i="1"/>
  <c r="I246" i="1"/>
  <c r="H246" i="1"/>
  <c r="G246" i="1"/>
  <c r="I245" i="1"/>
  <c r="H245" i="1"/>
  <c r="I244" i="1"/>
  <c r="H244" i="1"/>
  <c r="G244" i="1"/>
  <c r="I243" i="1"/>
  <c r="H243" i="1"/>
  <c r="G243" i="1"/>
  <c r="I242" i="1"/>
  <c r="H242" i="1"/>
  <c r="G242" i="1"/>
  <c r="I241" i="1"/>
  <c r="H241" i="1"/>
  <c r="G241" i="1"/>
  <c r="I240" i="1"/>
  <c r="H240" i="1"/>
  <c r="G240" i="1"/>
  <c r="I239" i="1"/>
  <c r="H239" i="1"/>
  <c r="G239" i="1"/>
  <c r="G238" i="1" s="1"/>
  <c r="G237" i="1" s="1"/>
  <c r="I238" i="1"/>
  <c r="H238" i="1"/>
  <c r="I237" i="1"/>
  <c r="H237" i="1"/>
  <c r="I236" i="1"/>
  <c r="H236" i="1"/>
  <c r="I235" i="1"/>
  <c r="H235" i="1"/>
  <c r="I234" i="1"/>
  <c r="H234" i="1"/>
  <c r="I233" i="1"/>
  <c r="H233" i="1"/>
  <c r="I232" i="1"/>
  <c r="H232" i="1"/>
  <c r="I231" i="1"/>
  <c r="H231" i="1"/>
  <c r="I230" i="1"/>
  <c r="H230" i="1"/>
  <c r="I229" i="1"/>
  <c r="H229" i="1"/>
  <c r="I228" i="1"/>
  <c r="H228" i="1"/>
  <c r="G228" i="1"/>
  <c r="I227" i="1"/>
  <c r="H227" i="1"/>
  <c r="I226" i="1"/>
  <c r="H226" i="1"/>
  <c r="G226" i="1"/>
  <c r="I225" i="1"/>
  <c r="H225" i="1"/>
  <c r="G225" i="1"/>
  <c r="I224" i="1"/>
  <c r="H224" i="1"/>
  <c r="G224" i="1"/>
  <c r="I223" i="1"/>
  <c r="H223" i="1"/>
  <c r="G223" i="1"/>
  <c r="I222" i="1"/>
  <c r="H222" i="1"/>
  <c r="G222" i="1"/>
  <c r="I221" i="1"/>
  <c r="H221" i="1"/>
  <c r="G221" i="1"/>
  <c r="I220" i="1"/>
  <c r="H220" i="1"/>
  <c r="G220" i="1"/>
  <c r="I219" i="1"/>
  <c r="H219" i="1"/>
  <c r="G219" i="1"/>
  <c r="I218" i="1"/>
  <c r="H218" i="1"/>
  <c r="G218" i="1"/>
  <c r="I217" i="1"/>
  <c r="H217" i="1"/>
  <c r="G217" i="1"/>
  <c r="I216" i="1"/>
  <c r="H216" i="1"/>
  <c r="G216" i="1"/>
  <c r="I215" i="1"/>
  <c r="H215" i="1"/>
  <c r="I214" i="1"/>
  <c r="H214" i="1"/>
  <c r="I213" i="1"/>
  <c r="H213" i="1"/>
  <c r="I212" i="1"/>
  <c r="H212" i="1"/>
  <c r="G212" i="1"/>
  <c r="I211" i="1"/>
  <c r="H211" i="1"/>
  <c r="G211" i="1"/>
  <c r="G210" i="1" s="1"/>
  <c r="G208" i="1" s="1"/>
  <c r="G207" i="1" s="1"/>
  <c r="I210" i="1"/>
  <c r="H210" i="1"/>
  <c r="I209" i="1"/>
  <c r="H209" i="1"/>
  <c r="I208" i="1"/>
  <c r="H208" i="1"/>
  <c r="I207" i="1"/>
  <c r="H207" i="1"/>
  <c r="I206" i="1"/>
  <c r="H206" i="1"/>
  <c r="G206" i="1"/>
  <c r="I205" i="1"/>
  <c r="H205" i="1"/>
  <c r="G205" i="1"/>
  <c r="I204" i="1"/>
  <c r="H204" i="1"/>
  <c r="G204" i="1"/>
  <c r="I203" i="1"/>
  <c r="H203" i="1"/>
  <c r="G203" i="1"/>
  <c r="I202" i="1"/>
  <c r="H202" i="1"/>
  <c r="G202" i="1"/>
  <c r="I201" i="1"/>
  <c r="H201" i="1"/>
  <c r="G201" i="1"/>
  <c r="I200" i="1"/>
  <c r="H200" i="1"/>
  <c r="G200" i="1"/>
  <c r="I199" i="1"/>
  <c r="H199" i="1"/>
  <c r="G199" i="1"/>
  <c r="I198" i="1"/>
  <c r="H198" i="1"/>
  <c r="G198" i="1"/>
  <c r="I197" i="1"/>
  <c r="H197" i="1"/>
  <c r="G197" i="1"/>
  <c r="G196" i="1" s="1"/>
  <c r="I196" i="1"/>
  <c r="H196" i="1"/>
  <c r="I195" i="1"/>
  <c r="H195" i="1"/>
  <c r="I194" i="1"/>
  <c r="H194" i="1"/>
  <c r="G194" i="1"/>
  <c r="I193" i="1"/>
  <c r="H193" i="1"/>
  <c r="G193" i="1"/>
  <c r="I192" i="1"/>
  <c r="H192" i="1"/>
  <c r="G192" i="1"/>
  <c r="I191" i="1"/>
  <c r="H191" i="1"/>
  <c r="G191" i="1"/>
  <c r="I190" i="1"/>
  <c r="H190" i="1"/>
  <c r="I189" i="1"/>
  <c r="H189" i="1"/>
  <c r="I188" i="1"/>
  <c r="H188" i="1"/>
  <c r="G188" i="1"/>
  <c r="I187" i="1"/>
  <c r="H187" i="1"/>
  <c r="I186" i="1"/>
  <c r="H186" i="1"/>
  <c r="G186" i="1"/>
  <c r="G185" i="1" s="1"/>
  <c r="I185" i="1"/>
  <c r="H185" i="1"/>
  <c r="I184" i="1"/>
  <c r="H184" i="1"/>
  <c r="G184" i="1"/>
  <c r="G183" i="1" s="1"/>
  <c r="I183" i="1"/>
  <c r="H183" i="1"/>
  <c r="I182" i="1"/>
  <c r="H182" i="1"/>
  <c r="I181" i="1"/>
  <c r="H181" i="1"/>
  <c r="I180" i="1"/>
  <c r="H180" i="1"/>
  <c r="G180" i="1"/>
  <c r="I179" i="1"/>
  <c r="H179" i="1"/>
  <c r="G179" i="1"/>
  <c r="G177" i="1" s="1"/>
  <c r="I178" i="1"/>
  <c r="H178" i="1"/>
  <c r="I177" i="1"/>
  <c r="H177" i="1"/>
  <c r="I176" i="1"/>
  <c r="H176" i="1"/>
  <c r="I175" i="1"/>
  <c r="H175" i="1"/>
  <c r="G175" i="1"/>
  <c r="I174" i="1"/>
  <c r="H174" i="1"/>
  <c r="G174" i="1"/>
  <c r="I173" i="1"/>
  <c r="H173" i="1"/>
  <c r="G173" i="1"/>
  <c r="I172" i="1"/>
  <c r="H172" i="1"/>
  <c r="G172" i="1"/>
  <c r="G171" i="1" s="1"/>
  <c r="I171" i="1"/>
  <c r="H171" i="1"/>
  <c r="I170" i="1"/>
  <c r="H170" i="1"/>
  <c r="G170" i="1"/>
  <c r="I169" i="1"/>
  <c r="H169" i="1"/>
  <c r="G169" i="1"/>
  <c r="I168" i="1"/>
  <c r="H168" i="1"/>
  <c r="G168" i="1"/>
  <c r="G167" i="1" s="1"/>
  <c r="I167" i="1"/>
  <c r="H167" i="1"/>
  <c r="I166" i="1"/>
  <c r="H166" i="1"/>
  <c r="G166" i="1"/>
  <c r="G165" i="1" s="1"/>
  <c r="I165" i="1"/>
  <c r="H165" i="1"/>
  <c r="I164" i="1"/>
  <c r="H164" i="1"/>
  <c r="I163" i="1"/>
  <c r="H163" i="1"/>
  <c r="G163" i="1"/>
  <c r="I162" i="1"/>
  <c r="H162" i="1"/>
  <c r="G162" i="1"/>
  <c r="I161" i="1"/>
  <c r="H161" i="1"/>
  <c r="G161" i="1"/>
  <c r="G160" i="1" s="1"/>
  <c r="I160" i="1"/>
  <c r="H160" i="1"/>
  <c r="I159" i="1"/>
  <c r="H159" i="1"/>
  <c r="G159" i="1"/>
  <c r="G158" i="1" s="1"/>
  <c r="I158" i="1"/>
  <c r="H158" i="1"/>
  <c r="I157" i="1"/>
  <c r="H157" i="1"/>
  <c r="I156" i="1"/>
  <c r="H156" i="1"/>
  <c r="I155" i="1"/>
  <c r="H155" i="1"/>
  <c r="I154" i="1"/>
  <c r="H154" i="1"/>
  <c r="G154" i="1"/>
  <c r="I153" i="1"/>
  <c r="H153" i="1"/>
  <c r="G153" i="1"/>
  <c r="I152" i="1"/>
  <c r="H152" i="1"/>
  <c r="G152" i="1"/>
  <c r="G149" i="1" s="1"/>
  <c r="I151" i="1"/>
  <c r="H151" i="1"/>
  <c r="I150" i="1"/>
  <c r="H150" i="1"/>
  <c r="I149" i="1"/>
  <c r="H149" i="1"/>
  <c r="I148" i="1"/>
  <c r="H148" i="1"/>
  <c r="I147" i="1"/>
  <c r="H147" i="1"/>
  <c r="I146" i="1"/>
  <c r="H146" i="1"/>
  <c r="G146" i="1"/>
  <c r="G143" i="1" s="1"/>
  <c r="G135" i="1" s="1"/>
  <c r="I145" i="1"/>
  <c r="H145" i="1"/>
  <c r="I144" i="1"/>
  <c r="H144" i="1"/>
  <c r="I143" i="1"/>
  <c r="H143" i="1"/>
  <c r="I142" i="1"/>
  <c r="H142" i="1"/>
  <c r="I141" i="1"/>
  <c r="H141" i="1"/>
  <c r="I140" i="1"/>
  <c r="H140" i="1"/>
  <c r="G140" i="1"/>
  <c r="I139" i="1"/>
  <c r="H139" i="1"/>
  <c r="I138" i="1"/>
  <c r="H138" i="1"/>
  <c r="G138" i="1"/>
  <c r="I137" i="1"/>
  <c r="H137" i="1"/>
  <c r="G137" i="1"/>
  <c r="I136" i="1"/>
  <c r="H136" i="1"/>
  <c r="G136" i="1"/>
  <c r="I135" i="1"/>
  <c r="H135" i="1"/>
  <c r="I134" i="1"/>
  <c r="H134" i="1"/>
  <c r="I133" i="1"/>
  <c r="H133" i="1"/>
  <c r="G133" i="1"/>
  <c r="G132" i="1" s="1"/>
  <c r="I132" i="1"/>
  <c r="H132" i="1"/>
  <c r="I131" i="1"/>
  <c r="H131" i="1"/>
  <c r="G131" i="1"/>
  <c r="G130" i="1" s="1"/>
  <c r="I130" i="1"/>
  <c r="H130" i="1"/>
  <c r="I129" i="1"/>
  <c r="H129" i="1"/>
  <c r="I128" i="1"/>
  <c r="H128" i="1"/>
  <c r="G128" i="1"/>
  <c r="I127" i="1"/>
  <c r="H127" i="1"/>
  <c r="G127" i="1"/>
  <c r="I126" i="1"/>
  <c r="H126" i="1"/>
  <c r="G126" i="1"/>
  <c r="I125" i="1"/>
  <c r="H125" i="1"/>
  <c r="G125" i="1"/>
  <c r="I124" i="1"/>
  <c r="H124" i="1"/>
  <c r="G124" i="1"/>
  <c r="I123" i="1"/>
  <c r="H123" i="1"/>
  <c r="G123" i="1"/>
  <c r="I122" i="1"/>
  <c r="H122" i="1"/>
  <c r="G122" i="1"/>
  <c r="I121" i="1"/>
  <c r="H121" i="1"/>
  <c r="G121" i="1"/>
  <c r="G120" i="1" s="1"/>
  <c r="I120" i="1"/>
  <c r="H120" i="1"/>
  <c r="I119" i="1"/>
  <c r="H119" i="1"/>
  <c r="G119" i="1"/>
  <c r="G116" i="1" s="1"/>
  <c r="I118" i="1"/>
  <c r="H118" i="1"/>
  <c r="G118" i="1"/>
  <c r="I117" i="1"/>
  <c r="H117" i="1"/>
  <c r="G117" i="1"/>
  <c r="I116" i="1"/>
  <c r="H116" i="1"/>
  <c r="I115" i="1"/>
  <c r="H115" i="1"/>
  <c r="I114" i="1"/>
  <c r="H114" i="1"/>
  <c r="I113" i="1"/>
  <c r="H113" i="1"/>
  <c r="I112" i="1"/>
  <c r="H112" i="1"/>
  <c r="G112" i="1"/>
  <c r="I111" i="1"/>
  <c r="H111" i="1"/>
  <c r="I110" i="1"/>
  <c r="H110" i="1"/>
  <c r="G110" i="1"/>
  <c r="G109" i="1" s="1"/>
  <c r="I109" i="1"/>
  <c r="H109" i="1"/>
  <c r="I108" i="1"/>
  <c r="H108" i="1"/>
  <c r="G108" i="1"/>
  <c r="I107" i="1"/>
  <c r="H107" i="1"/>
  <c r="G107" i="1"/>
  <c r="I106" i="1"/>
  <c r="H106" i="1"/>
  <c r="G106" i="1"/>
  <c r="I105" i="1"/>
  <c r="H105" i="1"/>
  <c r="G105" i="1"/>
  <c r="I104" i="1"/>
  <c r="H104" i="1"/>
  <c r="G104" i="1"/>
  <c r="G103" i="1" s="1"/>
  <c r="G102" i="1" s="1"/>
  <c r="I103" i="1"/>
  <c r="H103" i="1"/>
  <c r="I102" i="1"/>
  <c r="H102" i="1"/>
  <c r="I101" i="1"/>
  <c r="H101" i="1"/>
  <c r="I100" i="1"/>
  <c r="H100" i="1"/>
  <c r="I99" i="1"/>
  <c r="H99" i="1"/>
  <c r="I98" i="1"/>
  <c r="H98" i="1"/>
  <c r="I97" i="1"/>
  <c r="H97" i="1"/>
  <c r="G97" i="1"/>
  <c r="I96" i="1"/>
  <c r="H96" i="1"/>
  <c r="G96" i="1"/>
  <c r="I95" i="1"/>
  <c r="H95" i="1"/>
  <c r="G95" i="1"/>
  <c r="I94" i="1"/>
  <c r="H94" i="1"/>
  <c r="G94" i="1"/>
  <c r="I93" i="1"/>
  <c r="H93" i="1"/>
  <c r="G93" i="1"/>
  <c r="I92" i="1"/>
  <c r="H92" i="1"/>
  <c r="G92" i="1"/>
  <c r="I91" i="1"/>
  <c r="H91" i="1"/>
  <c r="G91" i="1"/>
  <c r="I90" i="1"/>
  <c r="H90" i="1"/>
  <c r="G90" i="1"/>
  <c r="G80" i="1" s="1"/>
  <c r="I89" i="1"/>
  <c r="H89" i="1"/>
  <c r="G89" i="1"/>
  <c r="I88" i="1"/>
  <c r="H88" i="1"/>
  <c r="G88" i="1"/>
  <c r="I87" i="1"/>
  <c r="H87" i="1"/>
  <c r="G87" i="1"/>
  <c r="I86" i="1"/>
  <c r="H86" i="1"/>
  <c r="G86" i="1"/>
  <c r="I85" i="1"/>
  <c r="H85" i="1"/>
  <c r="G85" i="1"/>
  <c r="I84" i="1"/>
  <c r="H84" i="1"/>
  <c r="G84" i="1"/>
  <c r="I83" i="1"/>
  <c r="H83" i="1"/>
  <c r="G83" i="1"/>
  <c r="I82" i="1"/>
  <c r="H82" i="1"/>
  <c r="G82" i="1"/>
  <c r="I81" i="1"/>
  <c r="H81" i="1"/>
  <c r="G81" i="1"/>
  <c r="I80" i="1"/>
  <c r="H80" i="1"/>
  <c r="I79" i="1"/>
  <c r="H79" i="1"/>
  <c r="G79" i="1"/>
  <c r="I78" i="1"/>
  <c r="H78" i="1"/>
  <c r="G78" i="1"/>
  <c r="I77" i="1"/>
  <c r="H77" i="1"/>
  <c r="G77" i="1"/>
  <c r="I76" i="1"/>
  <c r="H76" i="1"/>
  <c r="G76" i="1"/>
  <c r="I75" i="1"/>
  <c r="H75" i="1"/>
  <c r="G75" i="1"/>
  <c r="I74" i="1"/>
  <c r="H74" i="1"/>
  <c r="G74" i="1"/>
  <c r="I73" i="1"/>
  <c r="H73" i="1"/>
  <c r="G73" i="1"/>
  <c r="I72" i="1"/>
  <c r="H72" i="1"/>
  <c r="G72" i="1"/>
  <c r="G71" i="1" s="1"/>
  <c r="I71" i="1"/>
  <c r="H71" i="1"/>
  <c r="I70" i="1"/>
  <c r="H70" i="1"/>
  <c r="I69" i="1"/>
  <c r="H69" i="1"/>
  <c r="G69" i="1"/>
  <c r="I68" i="1"/>
  <c r="H68" i="1"/>
  <c r="G68" i="1"/>
  <c r="I67" i="1"/>
  <c r="H67" i="1"/>
  <c r="G67" i="1"/>
  <c r="I66" i="1"/>
  <c r="H66" i="1"/>
  <c r="G66" i="1"/>
  <c r="I65" i="1"/>
  <c r="H65" i="1"/>
  <c r="G65" i="1"/>
  <c r="I64" i="1"/>
  <c r="H64" i="1"/>
  <c r="G64" i="1"/>
  <c r="I63" i="1"/>
  <c r="H63" i="1"/>
  <c r="G63" i="1"/>
  <c r="I62" i="1"/>
  <c r="H62" i="1"/>
  <c r="G62" i="1"/>
  <c r="G61" i="1" s="1"/>
  <c r="I61" i="1"/>
  <c r="H61" i="1"/>
  <c r="I60" i="1"/>
  <c r="H60" i="1"/>
  <c r="G60" i="1"/>
  <c r="I59" i="1"/>
  <c r="H59" i="1"/>
  <c r="G59" i="1"/>
  <c r="I58" i="1"/>
  <c r="H58" i="1"/>
  <c r="G58" i="1"/>
  <c r="G57" i="1" s="1"/>
  <c r="I57" i="1"/>
  <c r="H57" i="1"/>
  <c r="I56" i="1"/>
  <c r="H56" i="1"/>
  <c r="I55" i="1"/>
  <c r="H55" i="1"/>
  <c r="G55" i="1"/>
  <c r="I54" i="1"/>
  <c r="H54" i="1"/>
  <c r="G54" i="1"/>
  <c r="I53" i="1"/>
  <c r="H53" i="1"/>
  <c r="I52" i="1"/>
  <c r="H52" i="1"/>
  <c r="G52" i="1"/>
  <c r="I51" i="1"/>
  <c r="H51" i="1"/>
  <c r="G51" i="1"/>
  <c r="G50" i="1" s="1"/>
  <c r="I50" i="1"/>
  <c r="H50" i="1"/>
  <c r="I49" i="1"/>
  <c r="H49" i="1"/>
  <c r="G49" i="1"/>
  <c r="G48" i="1" s="1"/>
  <c r="I48" i="1"/>
  <c r="H48" i="1"/>
  <c r="I47" i="1"/>
  <c r="H47" i="1"/>
  <c r="I46" i="1"/>
  <c r="H46" i="1"/>
  <c r="G46" i="1"/>
  <c r="I45" i="1"/>
  <c r="H45" i="1"/>
  <c r="G45" i="1"/>
  <c r="I44" i="1"/>
  <c r="H44" i="1"/>
  <c r="G44" i="1"/>
  <c r="I43" i="1"/>
  <c r="H43" i="1"/>
  <c r="G43" i="1"/>
  <c r="I42" i="1"/>
  <c r="H42" i="1"/>
  <c r="G42" i="1"/>
  <c r="G41" i="1" s="1"/>
  <c r="I41" i="1"/>
  <c r="H41" i="1"/>
  <c r="I40" i="1"/>
  <c r="H40" i="1"/>
  <c r="G40" i="1"/>
  <c r="I39" i="1"/>
  <c r="H39" i="1"/>
  <c r="G39" i="1"/>
  <c r="I38" i="1"/>
  <c r="H38" i="1"/>
  <c r="G38" i="1"/>
  <c r="I37" i="1"/>
  <c r="H37" i="1"/>
  <c r="G37" i="1"/>
  <c r="I36" i="1"/>
  <c r="H36" i="1"/>
  <c r="G36" i="1"/>
  <c r="I35" i="1"/>
  <c r="H35" i="1"/>
  <c r="G35" i="1"/>
  <c r="I34" i="1"/>
  <c r="H34" i="1"/>
  <c r="G34" i="1"/>
  <c r="G33" i="1" s="1"/>
  <c r="I33" i="1"/>
  <c r="H33" i="1"/>
  <c r="I32" i="1"/>
  <c r="H32" i="1"/>
  <c r="I31" i="1"/>
  <c r="H31" i="1"/>
  <c r="G31" i="1"/>
  <c r="I30" i="1"/>
  <c r="H30" i="1"/>
  <c r="G30" i="1"/>
  <c r="I29" i="1"/>
  <c r="H29" i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G20" i="1" s="1"/>
  <c r="G19" i="1" s="1"/>
  <c r="I22" i="1"/>
  <c r="H22" i="1"/>
  <c r="G22" i="1"/>
  <c r="I21" i="1"/>
  <c r="H21" i="1"/>
  <c r="G21" i="1"/>
  <c r="I20" i="1"/>
  <c r="H20" i="1"/>
  <c r="I19" i="1"/>
  <c r="H19" i="1"/>
  <c r="I18" i="1"/>
  <c r="H18" i="1"/>
  <c r="I17" i="1"/>
  <c r="H17" i="1"/>
  <c r="G17" i="1"/>
  <c r="I16" i="1"/>
  <c r="H16" i="1"/>
  <c r="G16" i="1"/>
  <c r="I15" i="1"/>
  <c r="H15" i="1"/>
  <c r="G15" i="1"/>
  <c r="I14" i="1"/>
  <c r="H14" i="1"/>
  <c r="I13" i="1"/>
  <c r="H13" i="1"/>
  <c r="G111" i="1" l="1"/>
  <c r="G129" i="1"/>
  <c r="G157" i="1"/>
  <c r="G156" i="1" s="1"/>
  <c r="G176" i="1"/>
  <c r="G182" i="1"/>
  <c r="G254" i="1"/>
  <c r="G32" i="1"/>
  <c r="G14" i="1" s="1"/>
  <c r="G13" i="1" s="1"/>
  <c r="G70" i="1"/>
  <c r="G56" i="1" s="1"/>
</calcChain>
</file>

<file path=xl/sharedStrings.xml><?xml version="1.0" encoding="utf-8"?>
<sst xmlns="http://schemas.openxmlformats.org/spreadsheetml/2006/main" count="797" uniqueCount="509">
  <si>
    <t xml:space="preserve">Приложение 11
к решению Совета народных депутатов
Хохольского муниципального района
«О районном  бюджете на 2020 год и плановый период 2021 и 2022 годов" №______  от декабря 2019 г.  
</t>
  </si>
  <si>
    <t>Распределение бюджетных ассигнований по целевым статьям (муниципальным программам Хохольского муниципального района), группам видов расходов, разделам, подразделам классификации расходов районного бюджета на 2020 год и на плановый период 2021 и 2022 годов</t>
  </si>
  <si>
    <t>(тыс.рублей)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</si>
  <si>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</si>
  <si>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</si>
  <si>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</si>
  <si>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</si>
  <si>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</si>
  <si>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</si>
  <si>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</si>
  <si>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2020 год</t>
  </si>
  <si>
    <t>2021 год</t>
  </si>
  <si>
    <t>2022 год</t>
  </si>
  <si>
    <t>ВСЕГО</t>
  </si>
  <si>
    <t>Муниципальная программа "Муниципальное управление на 2019-2024 гг."</t>
  </si>
  <si>
    <t>01 0 00 00000</t>
  </si>
  <si>
    <t>1.1.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</si>
  <si>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</si>
  <si>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</si>
  <si>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</si>
  <si>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</si>
  <si>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</si>
  <si>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</si>
  <si>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07</t>
  </si>
  <si>
    <t>05</t>
  </si>
  <si>
    <t>Основное мероприятие «Организационно-правовое обеспечение деятельности администрации района»</t>
  </si>
  <si>
    <t>01 1 02 00000</t>
  </si>
  <si>
    <t>1.2.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</si>
  <si>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</si>
  <si>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</si>
  <si>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</si>
  <si>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</si>
  <si>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</si>
  <si>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</si>
  <si>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01</t>
  </si>
  <si>
    <t>04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</si>
  <si>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</si>
  <si>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</si>
  <si>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</si>
  <si>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</si>
  <si>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</si>
  <si>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</si>
  <si>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</si>
  <si>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</si>
  <si>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</si>
  <si>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</si>
  <si>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</si>
  <si>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Основное мероприятие «Обеспечение сохранности и ремонт военно-мемориальных объектов муниципальных образований»</t>
  </si>
  <si>
    <t>01 2 02 00000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</si>
  <si>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</si>
  <si>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</si>
  <si>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</si>
  <si>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</si>
  <si>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14</t>
  </si>
  <si>
    <t>03</t>
  </si>
  <si>
    <t>1.3.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</si>
  <si>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</si>
  <si>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</si>
  <si>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</si>
  <si>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</si>
  <si>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</si>
  <si>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</si>
  <si>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</si>
  <si>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</si>
  <si>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02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</si>
  <si>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</si>
  <si>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</si>
  <si>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01 3 02 80010</t>
  </si>
  <si>
    <t>100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</si>
  <si>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</si>
  <si>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</si>
  <si>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</si>
  <si>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>01 3 03 80030</t>
  </si>
  <si>
    <t>11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</si>
  <si>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</si>
  <si>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</si>
  <si>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</si>
  <si>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</si>
  <si>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</si>
  <si>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01 3 03 80540</t>
  </si>
  <si>
    <t>200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</si>
  <si>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</si>
  <si>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</si>
  <si>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</si>
  <si>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</si>
  <si>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</si>
  <si>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</si>
  <si>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06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</si>
  <si>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</si>
  <si>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</si>
  <si>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</si>
  <si>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01 3 05 80400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</si>
  <si>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</si>
  <si>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</si>
  <si>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в рамках подпрограммы "Обеспечение реализации муниципальной программы" программы "Муниципальное управление на 2019-2024 гг."  (Закупка товаров, работ и услуг для государственных (муниципальных) нужд)</t>
  </si>
  <si>
    <t>01 3 0 6 51200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</si>
  <si>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</si>
  <si>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</si>
  <si>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</si>
  <si>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</si>
  <si>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2.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</si>
  <si>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</si>
  <si>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</si>
  <si>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2.1.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</si>
  <si>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</si>
  <si>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</si>
  <si>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</si>
  <si>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</si>
  <si>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</si>
  <si>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</si>
  <si>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</si>
  <si>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</si>
  <si>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</si>
  <si>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</si>
  <si>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</si>
  <si>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</si>
  <si>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</si>
  <si>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</si>
  <si>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</si>
  <si>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</si>
  <si>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</si>
  <si>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</si>
  <si>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</si>
  <si>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</si>
  <si>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</si>
  <si>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</si>
  <si>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</si>
  <si>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</si>
  <si>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</si>
  <si>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2.2.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</si>
  <si>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</si>
  <si>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</si>
  <si>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</si>
  <si>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>02 2 01 00000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</si>
  <si>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</si>
  <si>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</si>
  <si>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</si>
  <si>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</si>
  <si>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</si>
  <si>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</si>
  <si>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</si>
  <si>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</si>
  <si>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</si>
  <si>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</si>
  <si>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</si>
  <si>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</si>
  <si>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</si>
  <si>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</si>
  <si>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</si>
  <si>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</si>
  <si>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</si>
  <si>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</si>
  <si>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</si>
  <si>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</si>
  <si>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</si>
  <si>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</si>
  <si>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</si>
  <si>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</si>
  <si>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</si>
  <si>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</si>
  <si>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</si>
  <si>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</si>
  <si>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</si>
  <si>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</si>
  <si>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</si>
  <si>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</si>
  <si>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Основное мероприятие «Развитие сети дошкольных образовательных учреждений»</t>
  </si>
  <si>
    <t>02 2 03 00000</t>
  </si>
  <si>
    <t>Основное мероприятие «Модернизация общего образования»</t>
  </si>
  <si>
    <t>02 2 04 00000</t>
  </si>
  <si>
    <t>Основное мероприятие «Модернизация дошкольного образования»</t>
  </si>
  <si>
    <t>02 2 05 00000</t>
  </si>
  <si>
    <t>Основное мероприятие «Строительство и реконструкция объектов учреждений общего и дошкольного образования»</t>
  </si>
  <si>
    <t>02 2 06 0000</t>
  </si>
  <si>
    <t>2.3.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</si>
  <si>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</si>
  <si>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</si>
  <si>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</si>
  <si>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</si>
  <si>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</si>
  <si>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</si>
  <si>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</si>
  <si>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</si>
  <si>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</si>
  <si>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</si>
  <si>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</si>
  <si>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</si>
  <si>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</si>
  <si>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</si>
  <si>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09</t>
  </si>
  <si>
    <t>2.4.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</si>
  <si>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</si>
  <si>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</si>
  <si>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</si>
  <si>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</si>
  <si>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</si>
  <si>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</si>
  <si>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</si>
  <si>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</si>
  <si>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</si>
  <si>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</si>
  <si>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</si>
  <si>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</si>
  <si>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</si>
  <si>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</si>
  <si>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</si>
  <si>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</si>
  <si>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</si>
  <si>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2.5.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</si>
  <si>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</si>
  <si>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</si>
  <si>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</si>
  <si>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</si>
  <si>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</si>
  <si>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</si>
  <si>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</si>
  <si>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</si>
  <si>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</si>
  <si>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</si>
  <si>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</si>
  <si>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</si>
  <si>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</si>
  <si>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</si>
  <si>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2.6.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</si>
  <si>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</si>
  <si>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</si>
  <si>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</si>
  <si>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</si>
  <si>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</si>
  <si>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</si>
  <si>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</si>
  <si>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</si>
  <si>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</si>
  <si>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</si>
  <si>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02 6 03 00000</t>
  </si>
  <si>
    <t>3.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</si>
  <si>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</si>
  <si>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</si>
  <si>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3.1.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</si>
  <si>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</si>
  <si>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</si>
  <si>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</si>
  <si>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</si>
  <si>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Реализация мероприятий по обеспечению жильем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</si>
  <si>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L4970</t>
  </si>
  <si>
    <t>Основное мероприятие «Обеспечение земельных участков, предназначенных для предоставления семьям, имеющих трех и более детей, инженерной инфраструктурой»</t>
  </si>
  <si>
    <t>03 1 02 00000</t>
  </si>
  <si>
    <t>3.2.</t>
  </si>
  <si>
    <t>Подпрограмма "Развитие градостроительной деятельности"</t>
  </si>
  <si>
    <t>03 2 00 00000</t>
  </si>
  <si>
    <t>Основное мероприятие «Градостроительное проектирование»</t>
  </si>
  <si>
    <t>03 2 01 00000</t>
  </si>
  <si>
    <t>Основное мероприятие «Регулирование вопросов административно-территориального устройства»</t>
  </si>
  <si>
    <t>03 2 02 00000</t>
  </si>
  <si>
    <t>3.3.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</si>
  <si>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</si>
  <si>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</si>
  <si>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«Реформирование и модернизация системы теплоснабжения»</t>
  </si>
  <si>
    <t>03 3 01 00000</t>
  </si>
  <si>
    <t>Основное мероприятие «Приобретение коммунальной техники»</t>
  </si>
  <si>
    <t>03 3 02 00000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</si>
  <si>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</si>
  <si>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</si>
  <si>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</si>
  <si>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</si>
  <si>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Основное мероприятие «Проведение капитального ремонта общего имущества в многоквартирных домах»</t>
  </si>
  <si>
    <t>03 3 04 00000</t>
  </si>
  <si>
    <t>4.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</si>
  <si>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</si>
  <si>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</si>
  <si>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«Энергосбережение и повышение энергетической эффективности в муниципальных учреждениях и иных организациях и предприятий с участием муниципального бюджета Хохольского муниципального района»</t>
  </si>
  <si>
    <t>04 0 01 00000</t>
  </si>
  <si>
    <t>Основное мероприятие «Энергосбережение и повышение энергетической эффективности в коммунальной инфраструктуре»</t>
  </si>
  <si>
    <t>04 0 02 00000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</si>
  <si>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</si>
  <si>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</si>
  <si>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</si>
  <si>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</si>
  <si>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</si>
  <si>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</si>
  <si>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>Основное мероприятие «Энергосбережение и повышение энергетической эффективности в жилищном фонде»</t>
  </si>
  <si>
    <t>04 0 04 00000</t>
  </si>
  <si>
    <t>5.</t>
  </si>
  <si>
    <t>Муниципальная программа "Управление муниципальными финансами" на 2019-2024 годы.</t>
  </si>
  <si>
    <t>05 0 00 00000</t>
  </si>
  <si>
    <t>5.1.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</si>
  <si>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</si>
  <si>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</si>
  <si>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</si>
  <si>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</si>
  <si>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</si>
  <si>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</si>
  <si>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</si>
  <si>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</si>
  <si>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</si>
  <si>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S8041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</si>
  <si>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</si>
  <si>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</si>
  <si>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 на 2019-2024 годы" (Межбюджетные трансферты)</t>
  </si>
  <si>
    <t>05 1 03 S8043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</si>
  <si>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</si>
  <si>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</si>
  <si>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</si>
  <si>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</si>
  <si>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</si>
  <si>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</si>
  <si>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5.2.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</si>
  <si>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</si>
  <si>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</si>
  <si>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</si>
  <si>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</si>
  <si>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</si>
  <si>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</si>
  <si>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</si>
  <si>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</si>
  <si>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5.3.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</si>
  <si>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</si>
  <si>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</si>
  <si>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</si>
  <si>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</si>
  <si>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</si>
  <si>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</si>
  <si>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</si>
  <si>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</si>
  <si>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6.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</si>
  <si>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</si>
  <si>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</si>
  <si>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6.1.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</si>
  <si>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</si>
  <si>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</si>
  <si>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растениеводства"</t>
  </si>
  <si>
    <t>06 1 01 00000</t>
  </si>
  <si>
    <t>Основное мероприятие "Развитие подотрасли животноводство"</t>
  </si>
  <si>
    <t>06 1 02 00000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</si>
  <si>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(Закупка товаров, работ и услуг для государственных (муниципальных) нужд)</t>
  </si>
  <si>
    <t>06 1 02 78540</t>
  </si>
  <si>
    <t>Основное мероприятие "Поддержка малых форм хозяйствования"</t>
  </si>
  <si>
    <t>06 1 03 00000</t>
  </si>
  <si>
    <t>6.2.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</si>
  <si>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</si>
  <si>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</si>
  <si>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</si>
  <si>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</si>
  <si>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Реализация мероприятий по устойчивому развитию сельских территорий в рамках подпрограммы "Комплексное развитие сельских территорий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</si>
  <si>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L5670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</si>
  <si>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</si>
  <si>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</si>
  <si>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</si>
  <si>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06 2 04 00000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</si>
  <si>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</si>
  <si>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</si>
  <si>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Основное мероприятие "Благоустройство территорий сельских поселений Хохольского муниципального района"</t>
  </si>
  <si>
    <t>Расходы на мероприятия по благоустройству сельских территорий  в рамках подпрограммы «Устойчивое развитие сельских территорий Хохольского муниципального района »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</si>
  <si>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6.3.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</si>
  <si>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</si>
  <si>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</si>
  <si>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</si>
  <si>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</si>
  <si>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</si>
  <si>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</si>
  <si>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</si>
  <si>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</si>
  <si>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>12</t>
  </si>
  <si>
    <t>Основное мероприятие «Прведение экологических мероприятий на территории Хохольского муниципального района»</t>
  </si>
  <si>
    <t>06 3 02 00000</t>
  </si>
  <si>
    <t>6.4.</t>
  </si>
  <si>
    <t>06 4 00 00000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</si>
  <si>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</si>
  <si>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</si>
  <si>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</si>
  <si>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</si>
  <si>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</si>
  <si>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</si>
  <si>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</si>
  <si>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06 4 01 80590</t>
  </si>
  <si>
    <t>Основное мероприятие «Финансовое обеспечение деятельности МБУ "Центр поддержки АПК»</t>
  </si>
  <si>
    <t>06 4 02 00000</t>
  </si>
  <si>
    <t>06 4 02 80590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</si>
  <si>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</si>
  <si>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</si>
  <si>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</si>
  <si>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</si>
  <si>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</si>
  <si>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7.</t>
  </si>
  <si>
    <t>Муниципальная программа  "Экономическое развитие Хохольского муниципального района" на 2019-2024 годы</t>
  </si>
  <si>
    <t>07 0 00 00000</t>
  </si>
  <si>
    <t>7.1.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</si>
  <si>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</si>
  <si>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</si>
  <si>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"Создание благоприятного инвестиционного климата"</t>
  </si>
  <si>
    <t>07 1 01 00000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</si>
  <si>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</si>
  <si>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</si>
  <si>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</si>
  <si>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</si>
  <si>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7.2.</t>
  </si>
  <si>
    <t>Подпрограмма "Развитие и поддержка предпринимательской инициативы"</t>
  </si>
  <si>
    <t>07 2 00 00000</t>
  </si>
  <si>
    <t>Основное мероприятие «Расширение доступа субъектов малого и среднего предпринимательства к финансовым ресурсам»</t>
  </si>
  <si>
    <t>07 2 01 00000</t>
  </si>
  <si>
    <t>Основное мероприятие «Организация консультационнойи информационнометодической поддержки субъектов малого и среднего предпринимательства»</t>
  </si>
  <si>
    <t>07 2 02 00000</t>
  </si>
  <si>
    <t>Основное мероприятие «Развитие инфраструктуры поддержки субъектов малого и среднего предпринимательства»</t>
  </si>
  <si>
    <t>07 2 03 00000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</si>
  <si>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</si>
  <si>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</si>
  <si>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бюджетные ассигнования)</t>
  </si>
  <si>
    <t>07 2 04 80230</t>
  </si>
  <si>
    <t>800</t>
  </si>
  <si>
    <t>8.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</si>
  <si>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</si>
  <si>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</si>
  <si>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</si>
  <si>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</si>
  <si>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</si>
  <si>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</si>
  <si>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</si>
  <si>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</si>
  <si>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</si>
  <si>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</si>
  <si>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</si>
  <si>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</si>
  <si>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</si>
  <si>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</si>
  <si>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</si>
  <si>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</si>
  <si>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Основное мероприятие «Построение аппаратно-программного комплекса "Безопасный город" на территории Хохольского района»</t>
  </si>
  <si>
    <t>08 0 04 00000</t>
  </si>
  <si>
    <t>9.</t>
  </si>
  <si>
    <t>Муниципальная программа "Обеспечение общественного порядка и противодействие преступности в Хохольском муниципальном районе на 2019-2024 гг."</t>
  </si>
  <si>
    <t>09 0 00 00000</t>
  </si>
  <si>
    <t>Основное мероприятие «Профилактика преступности и правонарушений среди несовершеннолетних и молодежи»</t>
  </si>
  <si>
    <t>09 0 01 00000</t>
  </si>
  <si>
    <t>Основное мероприятие «Противодействие терроризму и экстремизму»</t>
  </si>
  <si>
    <t>09 0 02 00000</t>
  </si>
  <si>
    <t>Основное мероприятие «Противодействие коррупции»</t>
  </si>
  <si>
    <t>09 0 03 00000</t>
  </si>
  <si>
    <t>Основное мероприятие «Агитационные меры по профилактике распространения и злоупотребления наркомании»</t>
  </si>
  <si>
    <t>09 0 04 00000</t>
  </si>
  <si>
    <t>Основное мероприятие «Профилактика нарушений»</t>
  </si>
  <si>
    <t>09 0 05 00000</t>
  </si>
  <si>
    <t>Основное мероприятие «Профилактика нарушений, связанных с незаконным оборотом наркотиков»</t>
  </si>
  <si>
    <t>09 0 06 00000</t>
  </si>
  <si>
    <t>Основное мероприятие «Прфилактика наркомании среди детей и подростков»</t>
  </si>
  <si>
    <t>09 0 07 00000</t>
  </si>
  <si>
    <t>Основное мероприятие «Профилактика нарушений на административных участках»</t>
  </si>
  <si>
    <t>09 0 08 00000</t>
  </si>
  <si>
    <t>10.</t>
  </si>
  <si>
    <t>Муниципальная программа "Создание условий для развития транспортной системы и дорожного хозяйства"</t>
  </si>
  <si>
    <t>10 0 00 00000</t>
  </si>
  <si>
    <t>10.1.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</si>
  <si>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</si>
  <si>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</si>
  <si>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</si>
  <si>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</si>
  <si>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</si>
  <si>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</si>
  <si>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</si>
  <si>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</si>
  <si>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</si>
  <si>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</si>
  <si>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</si>
  <si>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</si>
  <si>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</si>
  <si>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</si>
  <si>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</si>
  <si>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10 1 03 80600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</si>
  <si>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</si>
  <si>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Основное мероприятие "Приобретение автотранспорта для нужд района"</t>
  </si>
  <si>
    <t>10 1 04 00000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</si>
  <si>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</si>
  <si>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</si>
  <si>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</si>
  <si>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07 2 04 80170</t>
  </si>
  <si>
    <t>08</t>
  </si>
  <si>
    <t>10.2.</t>
  </si>
  <si>
    <t>Подпрограмма "Повышение безопасности дорожного движения на территории Хохольского муниципального района"</t>
  </si>
  <si>
    <t>10 2 00 00000</t>
  </si>
  <si>
    <t>Основное мероприятие "Установка искусственного освещения на участках повышенной опасности"</t>
  </si>
  <si>
    <t>10 2 01 00000</t>
  </si>
  <si>
    <t>Основное мероприятие "Установка светофорных объектов"</t>
  </si>
  <si>
    <t>10 2 02 00000</t>
  </si>
  <si>
    <t>Основное мероприятие "Обустройство и ремонт пешеходных дорожек"</t>
  </si>
  <si>
    <t>10 2 03 00000</t>
  </si>
  <si>
    <t>11.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</si>
  <si>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</si>
  <si>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</si>
  <si>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«Содействие сохранению и развитию культурно-досуговых учреждений Хохольского муниципального района»</t>
  </si>
  <si>
    <t>11 0 01 00000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</si>
  <si>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</si>
  <si>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</si>
  <si>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</si>
  <si>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</si>
  <si>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</si>
  <si>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</si>
  <si>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</si>
  <si>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L5190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</si>
  <si>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</si>
  <si>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</si>
  <si>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</si>
  <si>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«Развитие туризма и туристической инфраструктуры Хохольского муниципального района»</t>
  </si>
  <si>
    <t>11 0 04 00000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</si>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</sst>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2" fillId="2" borderId="3" xfId="0" applyFont="1" applyFill="1" applyBorder="1"/>
    <xf numFmtId="164" fontId="2" fillId="2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3" xfId="1" applyFont="1" applyFill="1" applyBorder="1" applyAlignment="1">
      <alignment horizontal="left" wrapText="1"/>
    </xf>
    <xf numFmtId="0" fontId="3" fillId="3" borderId="3" xfId="1" applyFont="1" applyFill="1" applyBorder="1" applyAlignment="1">
      <alignment horizontal="center" wrapText="1"/>
    </xf>
    <xf numFmtId="0" fontId="5" fillId="3" borderId="3" xfId="0" applyFont="1" applyFill="1" applyBorder="1"/>
    <xf numFmtId="164" fontId="6" fillId="3" borderId="3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3" xfId="1" applyFont="1" applyFill="1" applyBorder="1" applyAlignment="1">
      <alignment horizontal="left" wrapText="1"/>
    </xf>
    <xf numFmtId="0" fontId="3" fillId="4" borderId="3" xfId="1" applyFont="1" applyFill="1" applyBorder="1" applyAlignment="1">
      <alignment horizontal="center" wrapText="1"/>
    </xf>
    <xf numFmtId="0" fontId="5" fillId="4" borderId="3" xfId="0" applyFont="1" applyFill="1" applyBorder="1"/>
    <xf numFmtId="164" fontId="6" fillId="4" borderId="3" xfId="0" applyNumberFormat="1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3" xfId="1" applyFont="1" applyFill="1" applyBorder="1" applyAlignment="1">
      <alignment horizontal="left" wrapText="1"/>
    </xf>
    <xf numFmtId="0" fontId="3" fillId="5" borderId="3" xfId="1" applyFont="1" applyFill="1" applyBorder="1" applyAlignment="1">
      <alignment horizontal="center" wrapText="1"/>
    </xf>
    <xf numFmtId="0" fontId="5" fillId="5" borderId="3" xfId="0" applyFont="1" applyFill="1" applyBorder="1"/>
    <xf numFmtId="164" fontId="6" fillId="5" borderId="5" xfId="0" applyNumberFormat="1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7" fillId="6" borderId="3" xfId="1" applyFont="1" applyFill="1" applyBorder="1" applyAlignment="1">
      <alignment horizontal="left" wrapText="1"/>
    </xf>
    <xf numFmtId="0" fontId="7" fillId="6" borderId="3" xfId="1" applyFont="1" applyFill="1" applyBorder="1" applyAlignment="1">
      <alignment horizontal="center" wrapText="1"/>
    </xf>
    <xf numFmtId="49" fontId="7" fillId="6" borderId="3" xfId="1" applyNumberFormat="1" applyFont="1" applyFill="1" applyBorder="1" applyAlignment="1">
      <alignment horizontal="center" wrapText="1"/>
    </xf>
    <xf numFmtId="164" fontId="7" fillId="0" borderId="3" xfId="1" applyNumberFormat="1" applyFont="1" applyFill="1" applyBorder="1" applyAlignment="1">
      <alignment horizontal="center"/>
    </xf>
    <xf numFmtId="49" fontId="3" fillId="4" borderId="3" xfId="1" applyNumberFormat="1" applyFont="1" applyFill="1" applyBorder="1" applyAlignment="1">
      <alignment horizontal="center" wrapText="1"/>
    </xf>
    <xf numFmtId="0" fontId="0" fillId="6" borderId="3" xfId="0" applyFill="1" applyBorder="1"/>
    <xf numFmtId="0" fontId="7" fillId="6" borderId="3" xfId="0" applyFont="1" applyFill="1" applyBorder="1" applyAlignment="1">
      <alignment wrapText="1"/>
    </xf>
    <xf numFmtId="0" fontId="7" fillId="6" borderId="3" xfId="0" applyFont="1" applyFill="1" applyBorder="1" applyAlignment="1">
      <alignment horizontal="center" wrapText="1"/>
    </xf>
    <xf numFmtId="164" fontId="7" fillId="0" borderId="3" xfId="1" applyNumberFormat="1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center" wrapText="1"/>
    </xf>
    <xf numFmtId="0" fontId="7" fillId="6" borderId="3" xfId="2" applyNumberFormat="1" applyFont="1" applyFill="1" applyBorder="1" applyAlignment="1">
      <alignment wrapText="1"/>
    </xf>
    <xf numFmtId="4" fontId="7" fillId="0" borderId="3" xfId="0" applyNumberFormat="1" applyFont="1" applyFill="1" applyBorder="1" applyAlignment="1">
      <alignment horizontal="center" wrapText="1"/>
    </xf>
    <xf numFmtId="49" fontId="7" fillId="6" borderId="3" xfId="0" applyNumberFormat="1" applyFont="1" applyFill="1" applyBorder="1" applyAlignment="1">
      <alignment horizontal="center" wrapText="1"/>
    </xf>
    <xf numFmtId="164" fontId="7" fillId="0" borderId="3" xfId="0" applyNumberFormat="1" applyFont="1" applyFill="1" applyBorder="1" applyAlignment="1">
      <alignment horizontal="center"/>
    </xf>
    <xf numFmtId="0" fontId="7" fillId="6" borderId="3" xfId="0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/>
    </xf>
    <xf numFmtId="0" fontId="6" fillId="3" borderId="3" xfId="0" applyFont="1" applyFill="1" applyBorder="1" applyAlignment="1">
      <alignment wrapText="1"/>
    </xf>
    <xf numFmtId="0" fontId="0" fillId="3" borderId="3" xfId="0" applyFill="1" applyBorder="1"/>
    <xf numFmtId="0" fontId="6" fillId="4" borderId="3" xfId="0" applyFont="1" applyFill="1" applyBorder="1" applyAlignment="1">
      <alignment horizontal="center"/>
    </xf>
    <xf numFmtId="0" fontId="6" fillId="4" borderId="3" xfId="0" applyFont="1" applyFill="1" applyBorder="1" applyAlignment="1">
      <alignment wrapText="1"/>
    </xf>
    <xf numFmtId="0" fontId="0" fillId="4" borderId="3" xfId="0" applyFill="1" applyBorder="1"/>
    <xf numFmtId="0" fontId="7" fillId="6" borderId="3" xfId="0" applyFont="1" applyFill="1" applyBorder="1" applyAlignment="1">
      <alignment horizontal="center"/>
    </xf>
    <xf numFmtId="164" fontId="7" fillId="6" borderId="3" xfId="0" applyNumberFormat="1" applyFont="1" applyFill="1" applyBorder="1" applyAlignment="1">
      <alignment horizontal="center" wrapText="1"/>
    </xf>
    <xf numFmtId="0" fontId="6" fillId="4" borderId="3" xfId="0" applyFont="1" applyFill="1" applyBorder="1"/>
    <xf numFmtId="164" fontId="7" fillId="0" borderId="2" xfId="0" applyNumberFormat="1" applyFont="1" applyFill="1" applyBorder="1" applyAlignment="1">
      <alignment horizontal="center" wrapText="1"/>
    </xf>
    <xf numFmtId="49" fontId="7" fillId="6" borderId="6" xfId="1" applyNumberFormat="1" applyFont="1" applyFill="1" applyBorder="1" applyAlignment="1">
      <alignment horizontal="center" wrapText="1"/>
    </xf>
    <xf numFmtId="164" fontId="6" fillId="5" borderId="3" xfId="0" applyNumberFormat="1" applyFont="1" applyFill="1" applyBorder="1" applyAlignment="1">
      <alignment horizontal="center"/>
    </xf>
    <xf numFmtId="49" fontId="7" fillId="6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justify" vertical="top" wrapText="1"/>
    </xf>
    <xf numFmtId="0" fontId="3" fillId="3" borderId="3" xfId="0" applyFont="1" applyFill="1" applyBorder="1" applyAlignment="1">
      <alignment horizontal="center" wrapText="1"/>
    </xf>
    <xf numFmtId="49" fontId="3" fillId="3" borderId="3" xfId="0" applyNumberFormat="1" applyFont="1" applyFill="1" applyBorder="1" applyAlignment="1">
      <alignment horizontal="center" wrapText="1"/>
    </xf>
    <xf numFmtId="164" fontId="3" fillId="3" borderId="3" xfId="0" applyNumberFormat="1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justify" vertical="top" wrapText="1"/>
    </xf>
    <xf numFmtId="0" fontId="3" fillId="4" borderId="3" xfId="0" applyFont="1" applyFill="1" applyBorder="1" applyAlignment="1">
      <alignment horizontal="center" wrapText="1"/>
    </xf>
    <xf numFmtId="49" fontId="3" fillId="4" borderId="3" xfId="0" applyNumberFormat="1" applyFont="1" applyFill="1" applyBorder="1" applyAlignment="1">
      <alignment horizontal="center" wrapText="1"/>
    </xf>
    <xf numFmtId="164" fontId="3" fillId="4" borderId="3" xfId="0" applyNumberFormat="1" applyFont="1" applyFill="1" applyBorder="1" applyAlignment="1">
      <alignment horizontal="center" wrapText="1"/>
    </xf>
    <xf numFmtId="164" fontId="3" fillId="5" borderId="3" xfId="1" applyNumberFormat="1" applyFont="1" applyFill="1" applyBorder="1" applyAlignment="1">
      <alignment horizontal="center" wrapText="1"/>
    </xf>
    <xf numFmtId="165" fontId="7" fillId="0" borderId="3" xfId="0" applyNumberFormat="1" applyFont="1" applyFill="1" applyBorder="1" applyAlignment="1">
      <alignment horizontal="center" wrapText="1"/>
    </xf>
    <xf numFmtId="0" fontId="3" fillId="3" borderId="3" xfId="0" applyFont="1" applyFill="1" applyBorder="1" applyAlignment="1">
      <alignment wrapText="1"/>
    </xf>
    <xf numFmtId="0" fontId="3" fillId="4" borderId="3" xfId="0" applyFont="1" applyFill="1" applyBorder="1" applyAlignment="1">
      <alignment wrapText="1"/>
    </xf>
    <xf numFmtId="49" fontId="3" fillId="3" borderId="3" xfId="1" applyNumberFormat="1" applyFont="1" applyFill="1" applyBorder="1" applyAlignment="1">
      <alignment horizontal="center" wrapText="1"/>
    </xf>
    <xf numFmtId="164" fontId="3" fillId="3" borderId="3" xfId="1" applyNumberFormat="1" applyFont="1" applyFill="1" applyBorder="1" applyAlignment="1">
      <alignment horizontal="center"/>
    </xf>
    <xf numFmtId="164" fontId="3" fillId="4" borderId="3" xfId="1" applyNumberFormat="1" applyFont="1" applyFill="1" applyBorder="1" applyAlignment="1">
      <alignment horizontal="center"/>
    </xf>
    <xf numFmtId="3" fontId="3" fillId="5" borderId="3" xfId="1" applyNumberFormat="1" applyFont="1" applyFill="1" applyBorder="1" applyAlignment="1">
      <alignment horizontal="center" wrapText="1"/>
    </xf>
    <xf numFmtId="49" fontId="7" fillId="7" borderId="3" xfId="1" applyNumberFormat="1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1%20-%20&#1052;&#1086;&#1081;%20&#1074;&#1072;&#1088;&#1080;&#1072;&#1085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2%20-%20&#1052;&#1086;&#1081;%20&#1074;&#1072;&#1088;&#1080;&#1072;&#1085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0%20-%20&#1052;&#1086;&#1081;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G13">
            <v>486935.21104939992</v>
          </cell>
        </row>
        <row r="14">
          <cell r="G14">
            <v>32748.125137999999</v>
          </cell>
        </row>
        <row r="15">
          <cell r="G15">
            <v>100</v>
          </cell>
        </row>
        <row r="16">
          <cell r="G16">
            <v>100</v>
          </cell>
        </row>
        <row r="17">
          <cell r="G17">
            <v>100</v>
          </cell>
        </row>
        <row r="19">
          <cell r="G19">
            <v>1275.4856</v>
          </cell>
        </row>
        <row r="20">
          <cell r="G20">
            <v>1275.4856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385</v>
          </cell>
        </row>
        <row r="24">
          <cell r="G24">
            <v>0</v>
          </cell>
        </row>
        <row r="25">
          <cell r="G25">
            <v>417.45139999999998</v>
          </cell>
        </row>
        <row r="26">
          <cell r="G26">
            <v>55</v>
          </cell>
        </row>
        <row r="27">
          <cell r="G27">
            <v>393.33420000000001</v>
          </cell>
        </row>
        <row r="28">
          <cell r="G28">
            <v>24.699999999999989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31372.639537999999</v>
          </cell>
        </row>
        <row r="33">
          <cell r="G33">
            <v>19505.528705999997</v>
          </cell>
        </row>
        <row r="34">
          <cell r="G34">
            <v>15035.289941999999</v>
          </cell>
        </row>
        <row r="35">
          <cell r="G35">
            <v>1941.6565499999983</v>
          </cell>
        </row>
        <row r="36">
          <cell r="G36">
            <v>109.6</v>
          </cell>
        </row>
        <row r="37">
          <cell r="G37">
            <v>2418.9822140000001</v>
          </cell>
        </row>
        <row r="38">
          <cell r="G38">
            <v>1320.4536720000001</v>
          </cell>
        </row>
        <row r="39">
          <cell r="G39">
            <v>1297.4536720000001</v>
          </cell>
        </row>
        <row r="40">
          <cell r="G40">
            <v>23</v>
          </cell>
        </row>
        <row r="41">
          <cell r="G41">
            <v>10046.45716</v>
          </cell>
        </row>
        <row r="42">
          <cell r="G42">
            <v>0</v>
          </cell>
        </row>
        <row r="43">
          <cell r="G43">
            <v>7704.3871600000002</v>
          </cell>
        </row>
        <row r="44">
          <cell r="G44">
            <v>2329.0699999999997</v>
          </cell>
        </row>
        <row r="45">
          <cell r="G45">
            <v>13</v>
          </cell>
        </row>
        <row r="46">
          <cell r="G46">
            <v>0</v>
          </cell>
        </row>
        <row r="48">
          <cell r="G48">
            <v>500.2</v>
          </cell>
        </row>
        <row r="49">
          <cell r="G49">
            <v>500.2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331404.00148739998</v>
          </cell>
        </row>
        <row r="57">
          <cell r="G57">
            <v>9969.7871480000013</v>
          </cell>
        </row>
        <row r="58">
          <cell r="G58">
            <v>1236.5871479999998</v>
          </cell>
        </row>
        <row r="59">
          <cell r="G59">
            <v>973.34134799999993</v>
          </cell>
        </row>
        <row r="60">
          <cell r="G60">
            <v>263.24579999999992</v>
          </cell>
        </row>
        <row r="61">
          <cell r="G61">
            <v>8733.2000000000007</v>
          </cell>
        </row>
        <row r="62">
          <cell r="G62">
            <v>330.2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8403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258993.4650194</v>
          </cell>
        </row>
        <row r="71">
          <cell r="G71">
            <v>63908.197910400006</v>
          </cell>
        </row>
        <row r="72">
          <cell r="G72">
            <v>4171.2173999999995</v>
          </cell>
        </row>
        <row r="73">
          <cell r="G73">
            <v>4651.4159000000009</v>
          </cell>
        </row>
        <row r="74">
          <cell r="G74">
            <v>0</v>
          </cell>
        </row>
        <row r="75">
          <cell r="G75">
            <v>17414.456419999999</v>
          </cell>
        </row>
        <row r="76">
          <cell r="G76">
            <v>48.674999999999997</v>
          </cell>
        </row>
        <row r="77">
          <cell r="G77">
            <v>7669.5117240000009</v>
          </cell>
        </row>
        <row r="78">
          <cell r="G78">
            <v>158.15180000000055</v>
          </cell>
        </row>
        <row r="79">
          <cell r="G79">
            <v>29794.7696664</v>
          </cell>
        </row>
        <row r="80">
          <cell r="G80">
            <v>195085.26710899998</v>
          </cell>
        </row>
        <row r="81">
          <cell r="G81">
            <v>781.59059999999999</v>
          </cell>
        </row>
        <row r="82">
          <cell r="G82">
            <v>9023.4491500000004</v>
          </cell>
        </row>
        <row r="83">
          <cell r="G83">
            <v>0</v>
          </cell>
        </row>
        <row r="84">
          <cell r="G84">
            <v>17010.983634999997</v>
          </cell>
        </row>
        <row r="85">
          <cell r="G85">
            <v>576.29999999999995</v>
          </cell>
        </row>
        <row r="86">
          <cell r="G86">
            <v>54472.994624999992</v>
          </cell>
        </row>
        <row r="87">
          <cell r="G87">
            <v>2096.1910000000062</v>
          </cell>
        </row>
        <row r="88">
          <cell r="G88">
            <v>101316.07889499998</v>
          </cell>
        </row>
        <row r="89">
          <cell r="G89">
            <v>3442.6994448</v>
          </cell>
        </row>
        <row r="90">
          <cell r="G90">
            <v>38.700000000000273</v>
          </cell>
        </row>
        <row r="91">
          <cell r="G91">
            <v>895.34175920000007</v>
          </cell>
        </row>
        <row r="92">
          <cell r="G92">
            <v>614</v>
          </cell>
        </row>
        <row r="93">
          <cell r="G93">
            <v>363.01199999999994</v>
          </cell>
        </row>
        <row r="94">
          <cell r="G94">
            <v>972.42599999999993</v>
          </cell>
        </row>
        <row r="95">
          <cell r="G95">
            <v>100</v>
          </cell>
        </row>
        <row r="96">
          <cell r="G96">
            <v>1126.9000000000001</v>
          </cell>
        </row>
        <row r="97">
          <cell r="G97">
            <v>2254.6</v>
          </cell>
        </row>
        <row r="102">
          <cell r="G102">
            <v>26067.4444</v>
          </cell>
        </row>
        <row r="103">
          <cell r="G103">
            <v>25917.4444</v>
          </cell>
        </row>
        <row r="104">
          <cell r="G104">
            <v>11027.4192</v>
          </cell>
        </row>
        <row r="105">
          <cell r="G105">
            <v>1029.1141999999982</v>
          </cell>
        </row>
        <row r="106">
          <cell r="G106">
            <v>0</v>
          </cell>
        </row>
        <row r="107">
          <cell r="G107">
            <v>13851.411</v>
          </cell>
        </row>
        <row r="108">
          <cell r="G108">
            <v>9.5</v>
          </cell>
        </row>
        <row r="109">
          <cell r="G109">
            <v>150</v>
          </cell>
        </row>
        <row r="110">
          <cell r="G110">
            <v>150</v>
          </cell>
        </row>
        <row r="111">
          <cell r="G111">
            <v>3155.7</v>
          </cell>
        </row>
        <row r="112">
          <cell r="G112">
            <v>0</v>
          </cell>
        </row>
        <row r="116">
          <cell r="G116">
            <v>3155.7</v>
          </cell>
        </row>
        <row r="117">
          <cell r="G117">
            <v>2748</v>
          </cell>
        </row>
        <row r="118">
          <cell r="G118">
            <v>286</v>
          </cell>
        </row>
        <row r="119">
          <cell r="G119">
            <v>121.7</v>
          </cell>
        </row>
        <row r="120">
          <cell r="G120">
            <v>12991.4908</v>
          </cell>
        </row>
        <row r="121">
          <cell r="G121">
            <v>2863.2309999999998</v>
          </cell>
        </row>
        <row r="122">
          <cell r="G122">
            <v>2526.5309999999999</v>
          </cell>
        </row>
        <row r="123">
          <cell r="G123">
            <v>332.49999999999983</v>
          </cell>
        </row>
        <row r="124">
          <cell r="G124">
            <v>4.2</v>
          </cell>
        </row>
        <row r="125">
          <cell r="G125">
            <v>10128.2598</v>
          </cell>
        </row>
        <row r="126">
          <cell r="G126">
            <v>8743.3205999999991</v>
          </cell>
        </row>
        <row r="127">
          <cell r="G127">
            <v>1377.7391999999998</v>
          </cell>
        </row>
        <row r="128">
          <cell r="G128">
            <v>7.2</v>
          </cell>
        </row>
        <row r="129">
          <cell r="G129">
            <v>20226.114120000002</v>
          </cell>
        </row>
        <row r="130">
          <cell r="G130">
            <v>150</v>
          </cell>
        </row>
        <row r="131">
          <cell r="G131">
            <v>150</v>
          </cell>
        </row>
        <row r="132">
          <cell r="G132">
            <v>20076.114120000002</v>
          </cell>
        </row>
        <row r="133">
          <cell r="G133">
            <v>20076.114120000002</v>
          </cell>
        </row>
        <row r="135">
          <cell r="G135">
            <v>2926.5</v>
          </cell>
        </row>
        <row r="136">
          <cell r="G136">
            <v>2926.5</v>
          </cell>
        </row>
        <row r="137">
          <cell r="G137">
            <v>2926.5</v>
          </cell>
        </row>
        <row r="138">
          <cell r="G138">
            <v>2926.5</v>
          </cell>
        </row>
        <row r="140">
          <cell r="G140">
            <v>0</v>
          </cell>
        </row>
        <row r="143">
          <cell r="G143">
            <v>0</v>
          </cell>
        </row>
        <row r="146">
          <cell r="G146">
            <v>0</v>
          </cell>
        </row>
        <row r="149">
          <cell r="G149">
            <v>3609.7380000000003</v>
          </cell>
        </row>
        <row r="152">
          <cell r="G152">
            <v>3609.7380000000003</v>
          </cell>
        </row>
        <row r="153">
          <cell r="G153">
            <v>1677.4</v>
          </cell>
        </row>
        <row r="154">
          <cell r="G154">
            <v>1932.338</v>
          </cell>
        </row>
        <row r="156">
          <cell r="G156">
            <v>20496.63222</v>
          </cell>
        </row>
        <row r="157">
          <cell r="G157">
            <v>9929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9929</v>
          </cell>
        </row>
        <row r="161">
          <cell r="G161">
            <v>5175</v>
          </cell>
        </row>
        <row r="162">
          <cell r="G162">
            <v>4754</v>
          </cell>
        </row>
        <row r="163">
          <cell r="G163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3814</v>
          </cell>
        </row>
        <row r="168">
          <cell r="G168">
            <v>3814</v>
          </cell>
        </row>
        <row r="169">
          <cell r="G169">
            <v>3814</v>
          </cell>
        </row>
        <row r="170">
          <cell r="G170">
            <v>0</v>
          </cell>
        </row>
        <row r="171">
          <cell r="G171">
            <v>6753.6322200000004</v>
          </cell>
        </row>
        <row r="172">
          <cell r="G172">
            <v>6753.6322200000004</v>
          </cell>
        </row>
        <row r="173">
          <cell r="G173">
            <v>5908.7548200000001</v>
          </cell>
        </row>
        <row r="174">
          <cell r="G174">
            <v>844.87740000000031</v>
          </cell>
        </row>
        <row r="175">
          <cell r="G175">
            <v>0</v>
          </cell>
        </row>
        <row r="176">
          <cell r="G176">
            <v>16347.219257999999</v>
          </cell>
        </row>
        <row r="177">
          <cell r="G177">
            <v>239.2</v>
          </cell>
        </row>
        <row r="179">
          <cell r="G179">
            <v>239.2</v>
          </cell>
        </row>
        <row r="180">
          <cell r="G180">
            <v>239.2</v>
          </cell>
        </row>
        <row r="182">
          <cell r="G182">
            <v>9017.5299999999988</v>
          </cell>
        </row>
        <row r="183">
          <cell r="G183">
            <v>1937.83</v>
          </cell>
        </row>
        <row r="184">
          <cell r="G184">
            <v>1937.83</v>
          </cell>
        </row>
        <row r="185">
          <cell r="G185">
            <v>7079.7</v>
          </cell>
        </row>
        <row r="186">
          <cell r="G186">
            <v>1529.7</v>
          </cell>
        </row>
        <row r="187">
          <cell r="G187">
            <v>5550</v>
          </cell>
        </row>
        <row r="188">
          <cell r="G188">
            <v>0</v>
          </cell>
        </row>
        <row r="191">
          <cell r="G191">
            <v>425</v>
          </cell>
        </row>
        <row r="192">
          <cell r="G192">
            <v>425</v>
          </cell>
        </row>
        <row r="193">
          <cell r="G193">
            <v>50</v>
          </cell>
        </row>
        <row r="194">
          <cell r="G194">
            <v>375</v>
          </cell>
        </row>
        <row r="196">
          <cell r="G196">
            <v>6665.4892579999996</v>
          </cell>
        </row>
        <row r="197">
          <cell r="G197">
            <v>3395.7460579999997</v>
          </cell>
        </row>
        <row r="198">
          <cell r="G198">
            <v>3135.486058</v>
          </cell>
        </row>
        <row r="199">
          <cell r="G199">
            <v>260.25999999999976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2428.7200000000003</v>
          </cell>
        </row>
        <row r="203">
          <cell r="G203">
            <v>2428.7200000000003</v>
          </cell>
        </row>
        <row r="204">
          <cell r="G204">
            <v>841.02320000000009</v>
          </cell>
        </row>
        <row r="205">
          <cell r="G205">
            <v>35.1</v>
          </cell>
        </row>
        <row r="206">
          <cell r="G206">
            <v>805.92320000000007</v>
          </cell>
        </row>
        <row r="207">
          <cell r="G207">
            <v>4172.8</v>
          </cell>
        </row>
        <row r="208">
          <cell r="G208">
            <v>72.8</v>
          </cell>
        </row>
        <row r="210">
          <cell r="G210">
            <v>72.8</v>
          </cell>
        </row>
        <row r="211">
          <cell r="G211">
            <v>72.8</v>
          </cell>
        </row>
        <row r="212">
          <cell r="G212">
            <v>4100</v>
          </cell>
        </row>
        <row r="216">
          <cell r="G216">
            <v>4100</v>
          </cell>
        </row>
        <row r="217">
          <cell r="G217">
            <v>4100</v>
          </cell>
        </row>
        <row r="218">
          <cell r="G218">
            <v>2552.396264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2552.396264</v>
          </cell>
        </row>
        <row r="224">
          <cell r="G224">
            <v>2515.896264</v>
          </cell>
        </row>
        <row r="225">
          <cell r="G225">
            <v>33.5</v>
          </cell>
        </row>
        <row r="226">
          <cell r="G226">
            <v>3</v>
          </cell>
        </row>
        <row r="228">
          <cell r="G228">
            <v>0</v>
          </cell>
        </row>
        <row r="237">
          <cell r="G237">
            <v>56771.8</v>
          </cell>
        </row>
        <row r="238">
          <cell r="G238">
            <v>56771.8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56771.8</v>
          </cell>
        </row>
        <row r="242">
          <cell r="G242">
            <v>18214</v>
          </cell>
        </row>
        <row r="243">
          <cell r="G243">
            <v>38557.800000000003</v>
          </cell>
        </row>
        <row r="244">
          <cell r="G244">
            <v>0</v>
          </cell>
        </row>
        <row r="246">
          <cell r="G246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4">
          <cell r="G254">
            <v>15905.998681999998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3">
          <cell r="G263">
            <v>15905.998681999998</v>
          </cell>
        </row>
        <row r="264">
          <cell r="G264">
            <v>15269.198681999998</v>
          </cell>
        </row>
        <row r="265">
          <cell r="G265">
            <v>636.79999999999882</v>
          </cell>
        </row>
        <row r="266">
          <cell r="G266">
            <v>0</v>
          </cell>
        </row>
        <row r="267">
          <cell r="G267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G13">
            <v>534989.10784320254</v>
          </cell>
        </row>
        <row r="14">
          <cell r="G14">
            <v>33336.692267879997</v>
          </cell>
        </row>
        <row r="15">
          <cell r="G15">
            <v>100</v>
          </cell>
        </row>
        <row r="16">
          <cell r="G16">
            <v>100</v>
          </cell>
        </row>
        <row r="17">
          <cell r="G17">
            <v>100</v>
          </cell>
        </row>
        <row r="19">
          <cell r="G19">
            <v>1323.3054000000002</v>
          </cell>
        </row>
        <row r="20">
          <cell r="G20">
            <v>1323.3054000000002</v>
          </cell>
        </row>
        <row r="21">
          <cell r="G21">
            <v>0</v>
          </cell>
        </row>
        <row r="22">
          <cell r="G22">
            <v>0</v>
          </cell>
        </row>
        <row r="23">
          <cell r="G23">
            <v>401</v>
          </cell>
        </row>
        <row r="24">
          <cell r="G24">
            <v>0</v>
          </cell>
        </row>
        <row r="25">
          <cell r="G25">
            <v>434.34720000000004</v>
          </cell>
        </row>
        <row r="26">
          <cell r="G26">
            <v>55</v>
          </cell>
        </row>
        <row r="27">
          <cell r="G27">
            <v>408.95820000000003</v>
          </cell>
        </row>
        <row r="28">
          <cell r="G28">
            <v>24</v>
          </cell>
        </row>
        <row r="30">
          <cell r="G30">
            <v>0</v>
          </cell>
        </row>
        <row r="31">
          <cell r="G31">
            <v>0</v>
          </cell>
        </row>
        <row r="32">
          <cell r="G32">
            <v>31913.386867879999</v>
          </cell>
        </row>
        <row r="33">
          <cell r="G33">
            <v>19893.627627559999</v>
          </cell>
        </row>
        <row r="34">
          <cell r="G34">
            <v>15185.492841420002</v>
          </cell>
        </row>
        <row r="35">
          <cell r="G35">
            <v>2155.4127499999963</v>
          </cell>
        </row>
        <row r="36">
          <cell r="G36">
            <v>109.6</v>
          </cell>
        </row>
        <row r="37">
          <cell r="G37">
            <v>2443.1220361400001</v>
          </cell>
        </row>
        <row r="38">
          <cell r="G38">
            <v>1333.38820872</v>
          </cell>
        </row>
        <row r="39">
          <cell r="G39">
            <v>1310.38820872</v>
          </cell>
        </row>
        <row r="40">
          <cell r="G40">
            <v>23</v>
          </cell>
        </row>
        <row r="41">
          <cell r="G41">
            <v>10186.171031599999</v>
          </cell>
        </row>
        <row r="42">
          <cell r="G42">
            <v>0</v>
          </cell>
        </row>
        <row r="43">
          <cell r="G43">
            <v>7781.4210315999999</v>
          </cell>
        </row>
        <row r="44">
          <cell r="G44">
            <v>2391.7499999999991</v>
          </cell>
        </row>
        <row r="45">
          <cell r="G45">
            <v>13</v>
          </cell>
        </row>
        <row r="46">
          <cell r="G46">
            <v>0</v>
          </cell>
        </row>
        <row r="48">
          <cell r="G48">
            <v>500.2</v>
          </cell>
        </row>
        <row r="49">
          <cell r="G49">
            <v>500.2</v>
          </cell>
        </row>
        <row r="50">
          <cell r="G50">
            <v>0</v>
          </cell>
        </row>
        <row r="51">
          <cell r="G51">
            <v>0</v>
          </cell>
        </row>
        <row r="52">
          <cell r="G52">
            <v>0</v>
          </cell>
        </row>
        <row r="54">
          <cell r="G54">
            <v>0</v>
          </cell>
        </row>
        <row r="55">
          <cell r="G55">
            <v>0</v>
          </cell>
        </row>
        <row r="56">
          <cell r="G56">
            <v>342428.01279308251</v>
          </cell>
        </row>
        <row r="57">
          <cell r="G57">
            <v>10544.818337722521</v>
          </cell>
        </row>
        <row r="58">
          <cell r="G58">
            <v>1283.6183377225198</v>
          </cell>
        </row>
        <row r="59">
          <cell r="G59">
            <v>1004.4785377225199</v>
          </cell>
        </row>
        <row r="60">
          <cell r="G60">
            <v>279.13979999999981</v>
          </cell>
        </row>
        <row r="61">
          <cell r="G61">
            <v>9261.2000000000007</v>
          </cell>
        </row>
        <row r="62">
          <cell r="G62">
            <v>346.2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8915</v>
          </cell>
        </row>
        <row r="68">
          <cell r="G68">
            <v>0</v>
          </cell>
        </row>
        <row r="69">
          <cell r="G69">
            <v>0</v>
          </cell>
        </row>
        <row r="70">
          <cell r="G70">
            <v>268420.09428099997</v>
          </cell>
        </row>
        <row r="71">
          <cell r="G71">
            <v>67833.993645999988</v>
          </cell>
        </row>
        <row r="72">
          <cell r="G72">
            <v>4171.2173999999995</v>
          </cell>
        </row>
        <row r="73">
          <cell r="G73">
            <v>4858.9507999999987</v>
          </cell>
        </row>
        <row r="74">
          <cell r="G74">
            <v>0</v>
          </cell>
        </row>
        <row r="75">
          <cell r="G75">
            <v>18239.731960000001</v>
          </cell>
        </row>
        <row r="76">
          <cell r="G76">
            <v>51.92</v>
          </cell>
        </row>
        <row r="77">
          <cell r="G77">
            <v>8610.8121539999993</v>
          </cell>
        </row>
        <row r="78">
          <cell r="G78">
            <v>367.15180000000146</v>
          </cell>
        </row>
        <row r="79">
          <cell r="G79">
            <v>31534.209531999997</v>
          </cell>
        </row>
        <row r="80">
          <cell r="G80">
            <v>200586.10063500001</v>
          </cell>
        </row>
        <row r="81">
          <cell r="G81">
            <v>781.59059999999999</v>
          </cell>
        </row>
        <row r="82">
          <cell r="G82">
            <v>9894.8944700000011</v>
          </cell>
        </row>
        <row r="83">
          <cell r="G83">
            <v>0</v>
          </cell>
        </row>
        <row r="84">
          <cell r="G84">
            <v>19003.831915000002</v>
          </cell>
        </row>
        <row r="85">
          <cell r="G85">
            <v>614.72</v>
          </cell>
        </row>
        <row r="86">
          <cell r="G86">
            <v>54472.994624999992</v>
          </cell>
        </row>
        <row r="87">
          <cell r="G87">
            <v>2096.1910000000062</v>
          </cell>
        </row>
        <row r="88">
          <cell r="G88">
            <v>101316.07889499998</v>
          </cell>
        </row>
        <row r="89">
          <cell r="G89">
            <v>3752.7545999999998</v>
          </cell>
        </row>
        <row r="90">
          <cell r="G90">
            <v>38.700000000000273</v>
          </cell>
        </row>
        <row r="91">
          <cell r="G91">
            <v>939.94879999999989</v>
          </cell>
        </row>
        <row r="92">
          <cell r="G92">
            <v>614</v>
          </cell>
        </row>
        <row r="93">
          <cell r="G93">
            <v>362.18501999999995</v>
          </cell>
        </row>
        <row r="94">
          <cell r="G94">
            <v>970.11071000000004</v>
          </cell>
        </row>
        <row r="95">
          <cell r="G95">
            <v>100</v>
          </cell>
        </row>
        <row r="96">
          <cell r="G96">
            <v>5628.1</v>
          </cell>
        </row>
        <row r="97">
          <cell r="G97">
            <v>0</v>
          </cell>
        </row>
        <row r="102">
          <cell r="G102">
            <v>26181.016399999997</v>
          </cell>
        </row>
        <row r="103">
          <cell r="G103">
            <v>26031.016399999997</v>
          </cell>
        </row>
        <row r="104">
          <cell r="G104">
            <v>11027.4192</v>
          </cell>
        </row>
        <row r="105">
          <cell r="G105">
            <v>1101.7577999999976</v>
          </cell>
        </row>
        <row r="106">
          <cell r="G106">
            <v>0</v>
          </cell>
        </row>
        <row r="107">
          <cell r="G107">
            <v>13892.339399999999</v>
          </cell>
        </row>
        <row r="108">
          <cell r="G108">
            <v>9.5</v>
          </cell>
        </row>
        <row r="109">
          <cell r="G109">
            <v>150</v>
          </cell>
        </row>
        <row r="110">
          <cell r="G110">
            <v>150</v>
          </cell>
        </row>
        <row r="111">
          <cell r="G111">
            <v>3166.7</v>
          </cell>
        </row>
        <row r="112">
          <cell r="G112">
            <v>0</v>
          </cell>
        </row>
        <row r="116">
          <cell r="G116">
            <v>3166.7</v>
          </cell>
        </row>
        <row r="117">
          <cell r="G117">
            <v>2748</v>
          </cell>
        </row>
        <row r="118">
          <cell r="G118">
            <v>297</v>
          </cell>
        </row>
        <row r="119">
          <cell r="G119">
            <v>121.7</v>
          </cell>
        </row>
        <row r="120">
          <cell r="G120">
            <v>13236.23341716</v>
          </cell>
        </row>
        <row r="121">
          <cell r="G121">
            <v>2914.0142730999996</v>
          </cell>
        </row>
        <row r="122">
          <cell r="G122">
            <v>2577.3142730999998</v>
          </cell>
        </row>
        <row r="123">
          <cell r="G123">
            <v>332.49999999999983</v>
          </cell>
        </row>
        <row r="124">
          <cell r="G124">
            <v>4.2</v>
          </cell>
        </row>
        <row r="125">
          <cell r="G125">
            <v>10322.21914406</v>
          </cell>
        </row>
        <row r="126">
          <cell r="G126">
            <v>8919.0613440600009</v>
          </cell>
        </row>
        <row r="127">
          <cell r="G127">
            <v>1395.957799999999</v>
          </cell>
        </row>
        <row r="128">
          <cell r="G128">
            <v>7.2</v>
          </cell>
        </row>
        <row r="129">
          <cell r="G129">
            <v>20879.1503572</v>
          </cell>
        </row>
        <row r="130">
          <cell r="G130">
            <v>150</v>
          </cell>
        </row>
        <row r="131">
          <cell r="G131">
            <v>150</v>
          </cell>
        </row>
        <row r="132">
          <cell r="G132">
            <v>20729.1503572</v>
          </cell>
        </row>
        <row r="133">
          <cell r="G133">
            <v>20729.1503572</v>
          </cell>
        </row>
        <row r="135">
          <cell r="G135">
            <v>33375.599999999999</v>
          </cell>
        </row>
        <row r="136">
          <cell r="G136">
            <v>3036.9</v>
          </cell>
        </row>
        <row r="137">
          <cell r="G137">
            <v>3036.9</v>
          </cell>
        </row>
        <row r="138">
          <cell r="G138">
            <v>3036.9</v>
          </cell>
        </row>
        <row r="140">
          <cell r="G140">
            <v>0</v>
          </cell>
        </row>
        <row r="143">
          <cell r="G143">
            <v>30338.7</v>
          </cell>
        </row>
        <row r="146">
          <cell r="G146">
            <v>30338.7</v>
          </cell>
        </row>
        <row r="147">
          <cell r="G147">
            <v>30338.7</v>
          </cell>
        </row>
        <row r="149">
          <cell r="G149">
            <v>1932.338</v>
          </cell>
        </row>
        <row r="152">
          <cell r="G152">
            <v>1932.338</v>
          </cell>
        </row>
        <row r="153">
          <cell r="G153">
            <v>0</v>
          </cell>
        </row>
        <row r="154">
          <cell r="G154">
            <v>1932.338</v>
          </cell>
        </row>
        <row r="156">
          <cell r="G156">
            <v>21061.689768200002</v>
          </cell>
        </row>
        <row r="157">
          <cell r="G157">
            <v>10435</v>
          </cell>
        </row>
        <row r="158">
          <cell r="G158">
            <v>0</v>
          </cell>
        </row>
        <row r="159">
          <cell r="G159">
            <v>0</v>
          </cell>
        </row>
        <row r="160">
          <cell r="G160">
            <v>10435</v>
          </cell>
        </row>
        <row r="161">
          <cell r="G161">
            <v>5490</v>
          </cell>
        </row>
        <row r="162">
          <cell r="G162">
            <v>4945</v>
          </cell>
        </row>
        <row r="163">
          <cell r="G163">
            <v>0</v>
          </cell>
        </row>
        <row r="165">
          <cell r="G165">
            <v>0</v>
          </cell>
        </row>
        <row r="166">
          <cell r="G166">
            <v>0</v>
          </cell>
        </row>
        <row r="167">
          <cell r="G167">
            <v>3814</v>
          </cell>
        </row>
        <row r="168">
          <cell r="G168">
            <v>3814</v>
          </cell>
        </row>
        <row r="169">
          <cell r="G169">
            <v>3814</v>
          </cell>
        </row>
        <row r="170">
          <cell r="G170">
            <v>0</v>
          </cell>
        </row>
        <row r="171">
          <cell r="G171">
            <v>6812.6897682000008</v>
          </cell>
        </row>
        <row r="172">
          <cell r="G172">
            <v>6812.6897682000008</v>
          </cell>
        </row>
        <row r="173">
          <cell r="G173">
            <v>5967.8123682000005</v>
          </cell>
        </row>
        <row r="174">
          <cell r="G174">
            <v>844.87740000000031</v>
          </cell>
        </row>
        <row r="175">
          <cell r="G175">
            <v>0</v>
          </cell>
        </row>
        <row r="176">
          <cell r="G176">
            <v>15321.759118580001</v>
          </cell>
        </row>
        <row r="177">
          <cell r="G177">
            <v>172.8</v>
          </cell>
        </row>
        <row r="179">
          <cell r="G179">
            <v>172.8</v>
          </cell>
        </row>
        <row r="180">
          <cell r="G180">
            <v>172.8</v>
          </cell>
        </row>
        <row r="182">
          <cell r="G182">
            <v>8116.2000000000007</v>
          </cell>
        </row>
        <row r="183">
          <cell r="G183">
            <v>1996.6</v>
          </cell>
        </row>
        <row r="184">
          <cell r="G184">
            <v>1996.6</v>
          </cell>
        </row>
        <row r="185">
          <cell r="G185">
            <v>6119.6</v>
          </cell>
        </row>
        <row r="186">
          <cell r="G186">
            <v>569.6</v>
          </cell>
        </row>
        <row r="187">
          <cell r="G187">
            <v>5550</v>
          </cell>
        </row>
        <row r="188">
          <cell r="G188">
            <v>0</v>
          </cell>
        </row>
        <row r="191">
          <cell r="G191">
            <v>336</v>
          </cell>
        </row>
        <row r="192">
          <cell r="G192">
            <v>336</v>
          </cell>
        </row>
        <row r="193">
          <cell r="G193">
            <v>50</v>
          </cell>
        </row>
        <row r="194">
          <cell r="G194">
            <v>286</v>
          </cell>
        </row>
        <row r="196">
          <cell r="G196">
            <v>6696.7591185800011</v>
          </cell>
        </row>
        <row r="197">
          <cell r="G197">
            <v>3427.0159185800003</v>
          </cell>
        </row>
        <row r="198">
          <cell r="G198">
            <v>3166.7559185800001</v>
          </cell>
        </row>
        <row r="199">
          <cell r="G199">
            <v>260.26000000000022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2428.7200000000003</v>
          </cell>
        </row>
        <row r="203">
          <cell r="G203">
            <v>2428.7200000000003</v>
          </cell>
        </row>
        <row r="204">
          <cell r="G204">
            <v>841.02320000000009</v>
          </cell>
        </row>
        <row r="205">
          <cell r="G205">
            <v>35.1</v>
          </cell>
        </row>
        <row r="206">
          <cell r="G206">
            <v>805.92320000000007</v>
          </cell>
        </row>
        <row r="207">
          <cell r="G207">
            <v>4261.8</v>
          </cell>
        </row>
        <row r="208">
          <cell r="G208">
            <v>72.8</v>
          </cell>
        </row>
        <row r="210">
          <cell r="G210">
            <v>72.8</v>
          </cell>
        </row>
        <row r="211">
          <cell r="G211">
            <v>72.8</v>
          </cell>
        </row>
        <row r="212">
          <cell r="G212">
            <v>4189</v>
          </cell>
        </row>
        <row r="216">
          <cell r="G216">
            <v>4189</v>
          </cell>
        </row>
        <row r="217">
          <cell r="G217">
            <v>4189</v>
          </cell>
        </row>
        <row r="218">
          <cell r="G218">
            <v>2577.55522664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2577.55522664</v>
          </cell>
        </row>
        <row r="224">
          <cell r="G224">
            <v>2541.05522664</v>
          </cell>
        </row>
        <row r="225">
          <cell r="G225">
            <v>33.5</v>
          </cell>
        </row>
        <row r="226">
          <cell r="G226">
            <v>3</v>
          </cell>
        </row>
        <row r="228">
          <cell r="G228">
            <v>0</v>
          </cell>
        </row>
        <row r="237">
          <cell r="G237">
            <v>61635</v>
          </cell>
        </row>
        <row r="238">
          <cell r="G238">
            <v>61635</v>
          </cell>
        </row>
        <row r="239">
          <cell r="G239">
            <v>0</v>
          </cell>
        </row>
        <row r="240">
          <cell r="G240">
            <v>0</v>
          </cell>
        </row>
        <row r="241">
          <cell r="G241">
            <v>61635</v>
          </cell>
        </row>
        <row r="242">
          <cell r="G242">
            <v>19745</v>
          </cell>
        </row>
        <row r="243">
          <cell r="G243">
            <v>41890</v>
          </cell>
        </row>
        <row r="244">
          <cell r="G244">
            <v>0</v>
          </cell>
        </row>
        <row r="246">
          <cell r="G246">
            <v>0</v>
          </cell>
        </row>
        <row r="248">
          <cell r="G248">
            <v>0</v>
          </cell>
        </row>
        <row r="249">
          <cell r="G249">
            <v>0</v>
          </cell>
        </row>
        <row r="250">
          <cell r="G250">
            <v>0</v>
          </cell>
        </row>
        <row r="254">
          <cell r="G254">
            <v>19058.660668819997</v>
          </cell>
        </row>
        <row r="256">
          <cell r="G256">
            <v>0</v>
          </cell>
        </row>
        <row r="257">
          <cell r="G257">
            <v>0</v>
          </cell>
        </row>
        <row r="258">
          <cell r="G258">
            <v>0</v>
          </cell>
        </row>
        <row r="259">
          <cell r="G259">
            <v>0</v>
          </cell>
        </row>
        <row r="260">
          <cell r="G260">
            <v>0</v>
          </cell>
        </row>
        <row r="263">
          <cell r="G263">
            <v>19058.660668819997</v>
          </cell>
        </row>
        <row r="264">
          <cell r="G264">
            <v>15421.86066882</v>
          </cell>
        </row>
        <row r="265">
          <cell r="G265">
            <v>3636.7999999999975</v>
          </cell>
        </row>
        <row r="266">
          <cell r="G266">
            <v>0</v>
          </cell>
        </row>
        <row r="267">
          <cell r="G267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49">
          <cell r="FY49">
            <v>4</v>
          </cell>
        </row>
      </sheetData>
      <sheetData sheetId="1">
        <row r="9">
          <cell r="D9">
            <v>2395.0814</v>
          </cell>
        </row>
        <row r="11">
          <cell r="D11">
            <v>1284.6471999999999</v>
          </cell>
          <cell r="FY11">
            <v>1307.6471999999999</v>
          </cell>
        </row>
        <row r="13">
          <cell r="D13">
            <v>14886.574200000001</v>
          </cell>
          <cell r="CY13">
            <v>109.6</v>
          </cell>
          <cell r="CZ13">
            <v>86</v>
          </cell>
          <cell r="DA13">
            <v>23.6</v>
          </cell>
          <cell r="FY13">
            <v>18476.574199999999</v>
          </cell>
        </row>
        <row r="14">
          <cell r="D14">
            <v>297.1164</v>
          </cell>
          <cell r="FY14">
            <v>328.01639999999998</v>
          </cell>
        </row>
        <row r="15">
          <cell r="D15">
            <v>285.91919999999999</v>
          </cell>
          <cell r="FY15">
            <v>312.7192</v>
          </cell>
        </row>
        <row r="16">
          <cell r="D16">
            <v>306.36599999999999</v>
          </cell>
          <cell r="FY16">
            <v>365.36599999999999</v>
          </cell>
        </row>
        <row r="17">
          <cell r="D17">
            <v>6173.723</v>
          </cell>
          <cell r="CY17">
            <v>0</v>
          </cell>
          <cell r="FY17">
            <v>7305.3229999999994</v>
          </cell>
        </row>
        <row r="20">
          <cell r="FY20">
            <v>0</v>
          </cell>
        </row>
        <row r="21">
          <cell r="DO21">
            <v>3000</v>
          </cell>
          <cell r="DP21">
            <v>100</v>
          </cell>
        </row>
        <row r="23">
          <cell r="D23">
            <v>371.59079999999994</v>
          </cell>
          <cell r="FY23">
            <v>372.99079999999992</v>
          </cell>
        </row>
        <row r="24">
          <cell r="D24">
            <v>970.38059999999996</v>
          </cell>
          <cell r="FY24">
            <v>1245.0264</v>
          </cell>
        </row>
        <row r="25">
          <cell r="D25">
            <v>378.23099999999999</v>
          </cell>
          <cell r="FY25">
            <v>406.03100000000001</v>
          </cell>
        </row>
        <row r="26">
          <cell r="D26">
            <v>391.12079999999997</v>
          </cell>
          <cell r="FY26">
            <v>415.02079999999995</v>
          </cell>
        </row>
        <row r="27">
          <cell r="FY27">
            <v>50</v>
          </cell>
        </row>
        <row r="30">
          <cell r="CI30">
            <v>35.4</v>
          </cell>
          <cell r="CJ30">
            <v>35.4</v>
          </cell>
          <cell r="FY30">
            <v>841.02319999999997</v>
          </cell>
        </row>
        <row r="32">
          <cell r="D32">
            <v>7990.723</v>
          </cell>
          <cell r="CY32">
            <v>13</v>
          </cell>
          <cell r="FY32">
            <v>10874.922999999999</v>
          </cell>
        </row>
      </sheetData>
      <sheetData sheetId="2">
        <row r="8">
          <cell r="D8">
            <v>2496.9863999999998</v>
          </cell>
          <cell r="CY8">
            <v>3</v>
          </cell>
          <cell r="FY8">
            <v>2717.4863999999998</v>
          </cell>
        </row>
        <row r="9">
          <cell r="DP9">
            <v>50</v>
          </cell>
        </row>
        <row r="10">
          <cell r="FY10">
            <v>0</v>
          </cell>
        </row>
      </sheetData>
      <sheetData sheetId="3">
        <row r="8">
          <cell r="FY8">
            <v>72.8</v>
          </cell>
        </row>
        <row r="11">
          <cell r="D11">
            <v>3104.5258000000003</v>
          </cell>
          <cell r="CY11">
            <v>0</v>
          </cell>
          <cell r="FY11">
            <v>3598.0258000000003</v>
          </cell>
        </row>
        <row r="12">
          <cell r="FY12">
            <v>299</v>
          </cell>
        </row>
        <row r="14">
          <cell r="FY14">
            <v>2429.2200000000003</v>
          </cell>
        </row>
        <row r="17">
          <cell r="FY17">
            <v>600</v>
          </cell>
        </row>
        <row r="19">
          <cell r="AT19">
            <v>14274</v>
          </cell>
          <cell r="CI19">
            <v>3000</v>
          </cell>
        </row>
        <row r="20">
          <cell r="CO20">
            <v>61455.7</v>
          </cell>
        </row>
        <row r="21">
          <cell r="CO21">
            <v>2500</v>
          </cell>
        </row>
        <row r="25">
          <cell r="FY25">
            <v>4025</v>
          </cell>
        </row>
        <row r="26">
          <cell r="FY26">
            <v>600</v>
          </cell>
        </row>
        <row r="27">
          <cell r="FY27">
            <v>100</v>
          </cell>
        </row>
        <row r="40">
          <cell r="FY40">
            <v>0</v>
          </cell>
        </row>
      </sheetData>
      <sheetData sheetId="4">
        <row r="8">
          <cell r="FY8">
            <v>3495.0639999999999</v>
          </cell>
        </row>
        <row r="13">
          <cell r="FY13">
            <v>4232.62</v>
          </cell>
        </row>
        <row r="14">
          <cell r="FY14">
            <v>1932.338</v>
          </cell>
        </row>
      </sheetData>
      <sheetData sheetId="5">
        <row r="10">
          <cell r="CY10">
            <v>64.900000000000006</v>
          </cell>
        </row>
        <row r="11">
          <cell r="D11">
            <v>4171.2173999999995</v>
          </cell>
          <cell r="CY11">
            <v>64.900000000000006</v>
          </cell>
          <cell r="FY11">
            <v>6428.0987999999998</v>
          </cell>
        </row>
        <row r="12">
          <cell r="D12">
            <v>7969.4117999999999</v>
          </cell>
          <cell r="FY12">
            <v>8336.5636000000013</v>
          </cell>
        </row>
        <row r="13">
          <cell r="D13">
            <v>0</v>
          </cell>
          <cell r="CY13">
            <v>0</v>
          </cell>
          <cell r="FY13">
            <v>3267.2</v>
          </cell>
        </row>
        <row r="16">
          <cell r="FY16">
            <v>20413.064400000003</v>
          </cell>
        </row>
        <row r="17">
          <cell r="FY17">
            <v>30720.197000000004</v>
          </cell>
        </row>
        <row r="23">
          <cell r="D23">
            <v>781.59059999999999</v>
          </cell>
          <cell r="CI23">
            <v>671.4</v>
          </cell>
          <cell r="CJ23">
            <v>671.4</v>
          </cell>
          <cell r="CY23">
            <v>768.40000000000009</v>
          </cell>
          <cell r="FY23">
            <v>14233.3416</v>
          </cell>
        </row>
        <row r="25">
          <cell r="D25">
            <v>54472.994624999992</v>
          </cell>
          <cell r="CI25">
            <v>0</v>
          </cell>
          <cell r="CP25">
            <v>0</v>
          </cell>
          <cell r="FY25">
            <v>56569.185624999998</v>
          </cell>
        </row>
        <row r="26">
          <cell r="D26">
            <v>4026.3047999999999</v>
          </cell>
          <cell r="CY26">
            <v>0</v>
          </cell>
          <cell r="FY26">
            <v>4091.7048000000004</v>
          </cell>
        </row>
        <row r="27">
          <cell r="D27">
            <v>0</v>
          </cell>
          <cell r="CY27">
            <v>0</v>
          </cell>
          <cell r="FY27">
            <v>1702.8</v>
          </cell>
        </row>
        <row r="28">
          <cell r="FY28">
            <v>363.01199999999994</v>
          </cell>
        </row>
        <row r="33">
          <cell r="FY33">
            <v>26094.397200000003</v>
          </cell>
        </row>
        <row r="35">
          <cell r="FY35">
            <v>101316.07889499998</v>
          </cell>
        </row>
        <row r="36">
          <cell r="FY36">
            <v>982.20279999999991</v>
          </cell>
        </row>
        <row r="38">
          <cell r="FY38">
            <v>972.42599999999993</v>
          </cell>
        </row>
        <row r="39">
          <cell r="FY39">
            <v>1117</v>
          </cell>
        </row>
        <row r="44">
          <cell r="D44">
            <v>11027.4192</v>
          </cell>
          <cell r="CY44">
            <v>9.5</v>
          </cell>
          <cell r="DJ44">
            <v>18</v>
          </cell>
          <cell r="DK44">
            <v>18</v>
          </cell>
          <cell r="FY44">
            <v>12477.143599999999</v>
          </cell>
        </row>
        <row r="47">
          <cell r="FY47">
            <v>14213.654799999998</v>
          </cell>
        </row>
        <row r="51">
          <cell r="FY51">
            <v>100</v>
          </cell>
        </row>
        <row r="56">
          <cell r="FY56">
            <v>0</v>
          </cell>
        </row>
        <row r="58">
          <cell r="FY58">
            <v>0</v>
          </cell>
        </row>
        <row r="60">
          <cell r="FY60">
            <v>121.7</v>
          </cell>
        </row>
        <row r="61">
          <cell r="FY61">
            <v>2748</v>
          </cell>
        </row>
        <row r="62">
          <cell r="FY62">
            <v>275</v>
          </cell>
        </row>
        <row r="64">
          <cell r="D64">
            <v>2526.5309999999999</v>
          </cell>
          <cell r="CY64">
            <v>4.2</v>
          </cell>
          <cell r="FY64">
            <v>2903.2309999999998</v>
          </cell>
        </row>
        <row r="65">
          <cell r="FY65">
            <v>300</v>
          </cell>
        </row>
        <row r="66">
          <cell r="D66">
            <v>6261.0576000000001</v>
          </cell>
          <cell r="CY66">
            <v>7.2</v>
          </cell>
          <cell r="FY66">
            <v>8340.3588000000018</v>
          </cell>
        </row>
        <row r="67">
          <cell r="D67">
            <v>2482.2629999999999</v>
          </cell>
          <cell r="CY67">
            <v>0</v>
          </cell>
          <cell r="FY67">
            <v>2528.143</v>
          </cell>
        </row>
        <row r="79">
          <cell r="FY79">
            <v>100</v>
          </cell>
        </row>
        <row r="108">
          <cell r="CM108">
            <v>48.2</v>
          </cell>
        </row>
        <row r="166">
          <cell r="FY166">
            <v>2259.1999999999998</v>
          </cell>
        </row>
      </sheetData>
      <sheetData sheetId="6">
        <row r="7">
          <cell r="CI7">
            <v>0</v>
          </cell>
          <cell r="CJ7">
            <v>0</v>
          </cell>
          <cell r="CY7">
            <v>6</v>
          </cell>
        </row>
        <row r="8">
          <cell r="D8">
            <v>2629.2641999999996</v>
          </cell>
          <cell r="BW8">
            <v>3</v>
          </cell>
          <cell r="CY8">
            <v>2</v>
          </cell>
          <cell r="FY8">
            <v>2775.1641999999997</v>
          </cell>
        </row>
        <row r="9">
          <cell r="BW9">
            <v>3</v>
          </cell>
        </row>
        <row r="10">
          <cell r="D10">
            <v>25105.299599999998</v>
          </cell>
          <cell r="CY10">
            <v>2</v>
          </cell>
          <cell r="FY10">
            <v>26648.599599999998</v>
          </cell>
        </row>
        <row r="13">
          <cell r="D13">
            <v>8568.1183999999994</v>
          </cell>
          <cell r="CY13">
            <v>2</v>
          </cell>
        </row>
        <row r="14">
          <cell r="FY14">
            <v>8984.6183999999994</v>
          </cell>
        </row>
        <row r="16">
          <cell r="FY16">
            <v>10.4</v>
          </cell>
        </row>
        <row r="17">
          <cell r="FY17">
            <v>0</v>
          </cell>
        </row>
      </sheetData>
      <sheetData sheetId="7">
        <row r="8">
          <cell r="CU8">
            <v>3814</v>
          </cell>
        </row>
        <row r="10">
          <cell r="CT10">
            <v>2378</v>
          </cell>
        </row>
        <row r="13">
          <cell r="FY13">
            <v>2777.0782199999999</v>
          </cell>
        </row>
        <row r="18">
          <cell r="FY18">
            <v>455</v>
          </cell>
        </row>
        <row r="19">
          <cell r="FY19">
            <v>0</v>
          </cell>
        </row>
        <row r="20">
          <cell r="FY20">
            <v>0</v>
          </cell>
        </row>
        <row r="21">
          <cell r="FY21">
            <v>0</v>
          </cell>
        </row>
        <row r="22">
          <cell r="FY22">
            <v>0</v>
          </cell>
        </row>
        <row r="23">
          <cell r="FY23">
            <v>7888</v>
          </cell>
        </row>
        <row r="24">
          <cell r="FY24">
            <v>0</v>
          </cell>
        </row>
        <row r="25">
          <cell r="FY25">
            <v>0</v>
          </cell>
        </row>
        <row r="26">
          <cell r="FY26">
            <v>614</v>
          </cell>
        </row>
        <row r="28">
          <cell r="FY28">
            <v>500.2</v>
          </cell>
        </row>
      </sheetData>
      <sheetData sheetId="8">
        <row r="8">
          <cell r="FY8">
            <v>300</v>
          </cell>
        </row>
        <row r="11">
          <cell r="FY11">
            <v>22222.572</v>
          </cell>
        </row>
      </sheetData>
      <sheetData sheetId="9">
        <row r="8">
          <cell r="CL8">
            <v>4890</v>
          </cell>
        </row>
        <row r="9">
          <cell r="CK9">
            <v>5716</v>
          </cell>
        </row>
        <row r="11">
          <cell r="CO11">
            <v>16639.96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tabSelected="1" workbookViewId="0">
      <selection activeCell="D1" sqref="D1:G3"/>
    </sheetView>
  </sheetViews>
  <sheetFormatPr defaultRowHeight="15" x14ac:dyDescent="0.25"/>
  <cols>
    <col min="1" max="1" width="9.7109375" bestFit="1" customWidth="1"/>
    <col min="2" max="2" width="82.5703125" customWidth="1"/>
    <col min="3" max="3" width="20.28515625" customWidth="1"/>
    <col min="4" max="4" width="10.28515625" customWidth="1"/>
    <col min="5" max="5" width="9" customWidth="1"/>
    <col min="6" max="6" width="10" customWidth="1"/>
    <col min="7" max="7" width="17.42578125" customWidth="1"/>
    <col min="8" max="8" width="20.5703125" customWidth="1"/>
    <col min="9" max="9" width="17.5703125" customWidth="1"/>
  </cols>
  <sheetData>
    <row r="1" spans="1:9" ht="61.5" customHeight="1" x14ac:dyDescent="0.25">
      <c r="D1" s="74" t="s">
        <v>0</v>
      </c>
      <c r="E1" s="74"/>
      <c r="F1" s="74"/>
      <c r="G1" s="74"/>
    </row>
    <row r="2" spans="1:9" ht="24" customHeight="1" x14ac:dyDescent="0.25">
      <c r="D2" s="74"/>
      <c r="E2" s="74"/>
      <c r="F2" s="74"/>
      <c r="G2" s="74"/>
    </row>
    <row r="3" spans="1:9" ht="17.25" customHeight="1" x14ac:dyDescent="0.25">
      <c r="D3" s="74"/>
      <c r="E3" s="74"/>
      <c r="F3" s="74"/>
      <c r="G3" s="74"/>
    </row>
    <row r="4" spans="1:9" ht="87" customHeight="1" x14ac:dyDescent="0.3">
      <c r="A4" s="1" t="s">
        <v>1</v>
      </c>
      <c r="B4" s="1"/>
      <c r="C4" s="1"/>
      <c r="D4" s="1"/>
      <c r="E4" s="1"/>
      <c r="F4" s="1"/>
      <c r="G4" s="1"/>
    </row>
    <row r="8" spans="1:9" ht="19.5" thickBot="1" x14ac:dyDescent="0.35">
      <c r="I8" s="2" t="s">
        <v>2</v>
      </c>
    </row>
    <row r="9" spans="1:9" ht="18.75" x14ac:dyDescent="0.3">
      <c r="A9" s="3" t="s">
        <v>3</v>
      </c>
      <c r="B9" s="3" t="s">
        <v>4</v>
      </c>
      <c r="C9" s="3" t="s">
        <v>5</v>
      </c>
      <c r="D9" s="3" t="s">
        <v>6</v>
      </c>
      <c r="E9" s="3" t="s">
        <v>7</v>
      </c>
      <c r="F9" s="3" t="s">
        <v>8</v>
      </c>
      <c r="G9" s="4" t="s">
        <v>9</v>
      </c>
      <c r="H9" s="4" t="s">
        <v>9</v>
      </c>
      <c r="I9" s="4" t="s">
        <v>9</v>
      </c>
    </row>
    <row r="10" spans="1:9" ht="19.5" thickBot="1" x14ac:dyDescent="0.35">
      <c r="A10" s="5"/>
      <c r="B10" s="5"/>
      <c r="C10" s="5"/>
      <c r="D10" s="5"/>
      <c r="E10" s="5"/>
      <c r="F10" s="5"/>
      <c r="G10" s="2" t="s">
        <v>10</v>
      </c>
      <c r="H10" s="2" t="s">
        <v>11</v>
      </c>
      <c r="I10" s="2" t="s">
        <v>12</v>
      </c>
    </row>
    <row r="11" spans="1:9" ht="15.75" thickBot="1" x14ac:dyDescent="0.3">
      <c r="A11" s="6"/>
      <c r="B11" s="7"/>
      <c r="C11" s="7"/>
      <c r="D11" s="7"/>
      <c r="E11" s="7"/>
      <c r="F11" s="7"/>
      <c r="G11" s="8"/>
    </row>
    <row r="12" spans="1:9" ht="19.5" thickBot="1" x14ac:dyDescent="0.35">
      <c r="A12" s="9">
        <v>1</v>
      </c>
      <c r="B12" s="10">
        <v>2</v>
      </c>
      <c r="C12" s="9">
        <v>3</v>
      </c>
      <c r="D12" s="9">
        <v>4</v>
      </c>
      <c r="E12" s="9">
        <v>5</v>
      </c>
      <c r="F12" s="9">
        <v>6</v>
      </c>
      <c r="G12" s="10">
        <v>7</v>
      </c>
      <c r="H12" s="10">
        <v>8</v>
      </c>
      <c r="I12" s="10">
        <v>9</v>
      </c>
    </row>
    <row r="13" spans="1:9" ht="21" thickBot="1" x14ac:dyDescent="0.35">
      <c r="A13" s="11"/>
      <c r="B13" s="11" t="s">
        <v>13</v>
      </c>
      <c r="C13" s="11"/>
      <c r="D13" s="11"/>
      <c r="E13" s="11"/>
      <c r="F13" s="11"/>
      <c r="G13" s="12">
        <f>+G14+G56+G135+G149+G156+G176+G207+G218+G228+G237+G254</f>
        <v>582768.29313999997</v>
      </c>
      <c r="H13" s="12">
        <f>[1]программы!G13</f>
        <v>486935.21104939992</v>
      </c>
      <c r="I13" s="12">
        <f>[2]программы!G13</f>
        <v>534989.10784320254</v>
      </c>
    </row>
    <row r="14" spans="1:9" ht="38.25" thickBot="1" x14ac:dyDescent="0.35">
      <c r="A14" s="13">
        <v>1</v>
      </c>
      <c r="B14" s="14" t="s">
        <v>14</v>
      </c>
      <c r="C14" s="15" t="s">
        <v>15</v>
      </c>
      <c r="D14" s="16"/>
      <c r="E14" s="16"/>
      <c r="F14" s="16"/>
      <c r="G14" s="17">
        <f>+G15+G19+G32</f>
        <v>35954.57</v>
      </c>
      <c r="H14" s="17">
        <f>[1]программы!G14</f>
        <v>32748.125137999999</v>
      </c>
      <c r="I14" s="17">
        <f>[2]программы!G14</f>
        <v>33336.692267879997</v>
      </c>
    </row>
    <row r="15" spans="1:9" ht="38.25" thickBot="1" x14ac:dyDescent="0.35">
      <c r="A15" s="18" t="s">
        <v>16</v>
      </c>
      <c r="B15" s="19" t="s">
        <v>17</v>
      </c>
      <c r="C15" s="20" t="s">
        <v>18</v>
      </c>
      <c r="D15" s="21"/>
      <c r="E15" s="21"/>
      <c r="F15" s="21"/>
      <c r="G15" s="22">
        <f>+G17</f>
        <v>100</v>
      </c>
      <c r="H15" s="22">
        <f>[1]программы!G15</f>
        <v>100</v>
      </c>
      <c r="I15" s="22">
        <f>[2]программы!G15</f>
        <v>100</v>
      </c>
    </row>
    <row r="16" spans="1:9" ht="57" thickBot="1" x14ac:dyDescent="0.35">
      <c r="A16" s="23"/>
      <c r="B16" s="24" t="s">
        <v>19</v>
      </c>
      <c r="C16" s="25" t="s">
        <v>20</v>
      </c>
      <c r="D16" s="26"/>
      <c r="E16" s="26"/>
      <c r="F16" s="26"/>
      <c r="G16" s="27">
        <f>G17</f>
        <v>100</v>
      </c>
      <c r="H16" s="27">
        <f>[1]программы!G16</f>
        <v>100</v>
      </c>
      <c r="I16" s="27">
        <f>[2]программы!G16</f>
        <v>100</v>
      </c>
    </row>
    <row r="17" spans="1:9" ht="132" thickBot="1" x14ac:dyDescent="0.35">
      <c r="A17" s="28"/>
      <c r="B17" s="29" t="s">
        <v>21</v>
      </c>
      <c r="C17" s="30" t="s">
        <v>22</v>
      </c>
      <c r="D17" s="30">
        <v>200</v>
      </c>
      <c r="E17" s="31" t="s">
        <v>23</v>
      </c>
      <c r="F17" s="31" t="s">
        <v>24</v>
      </c>
      <c r="G17" s="32">
        <f>'[3]ОБРАЗОВАНИЕ 07'!FY51</f>
        <v>100</v>
      </c>
      <c r="H17" s="32">
        <f>[1]программы!G17</f>
        <v>100</v>
      </c>
      <c r="I17" s="32">
        <f>[2]программы!G17</f>
        <v>100</v>
      </c>
    </row>
    <row r="18" spans="1:9" ht="38.25" thickBot="1" x14ac:dyDescent="0.35">
      <c r="A18" s="23"/>
      <c r="B18" s="24" t="s">
        <v>25</v>
      </c>
      <c r="C18" s="25" t="s">
        <v>26</v>
      </c>
      <c r="D18" s="26"/>
      <c r="E18" s="26"/>
      <c r="F18" s="26"/>
      <c r="G18" s="27"/>
      <c r="H18" s="27">
        <f>[1]программы!G18</f>
        <v>0</v>
      </c>
      <c r="I18" s="27">
        <f>[2]программы!G18</f>
        <v>0</v>
      </c>
    </row>
    <row r="19" spans="1:9" ht="57" thickBot="1" x14ac:dyDescent="0.35">
      <c r="A19" s="18" t="s">
        <v>27</v>
      </c>
      <c r="B19" s="19" t="s">
        <v>28</v>
      </c>
      <c r="C19" s="33" t="s">
        <v>29</v>
      </c>
      <c r="D19" s="21"/>
      <c r="E19" s="21"/>
      <c r="F19" s="21"/>
      <c r="G19" s="22">
        <f>+G20+G29+G30</f>
        <v>2200.1441999999997</v>
      </c>
      <c r="H19" s="22">
        <f>[1]программы!G19</f>
        <v>1275.4856</v>
      </c>
      <c r="I19" s="22">
        <f>[2]программы!G19</f>
        <v>1323.3054000000002</v>
      </c>
    </row>
    <row r="20" spans="1:9" ht="57" thickBot="1" x14ac:dyDescent="0.35">
      <c r="A20" s="23"/>
      <c r="B20" s="24" t="s">
        <v>30</v>
      </c>
      <c r="C20" s="25" t="s">
        <v>31</v>
      </c>
      <c r="D20" s="26"/>
      <c r="E20" s="26"/>
      <c r="F20" s="26"/>
      <c r="G20" s="27">
        <f>G23+G24+G25+G26+G27+G28+G21+G22</f>
        <v>2200.1441999999997</v>
      </c>
      <c r="H20" s="27">
        <f>[1]программы!G20</f>
        <v>1275.4856</v>
      </c>
      <c r="I20" s="27">
        <f>[2]программы!G20</f>
        <v>1323.3054000000002</v>
      </c>
    </row>
    <row r="21" spans="1:9" ht="169.5" thickBot="1" x14ac:dyDescent="0.35">
      <c r="A21" s="34"/>
      <c r="B21" s="35" t="s">
        <v>32</v>
      </c>
      <c r="C21" s="36" t="s">
        <v>33</v>
      </c>
      <c r="D21" s="30">
        <v>100</v>
      </c>
      <c r="E21" s="31" t="s">
        <v>34</v>
      </c>
      <c r="F21" s="31" t="s">
        <v>35</v>
      </c>
      <c r="G21" s="37">
        <f>'[3]УПРАВЛЕНИЕ 01'!D14+'[3]УПРАВЛЕНИЕ 01'!D15+'[3]УПРАВЛЕНИЕ 01'!D16</f>
        <v>889.40159999999992</v>
      </c>
      <c r="H21" s="37">
        <f>[1]программы!G21</f>
        <v>0</v>
      </c>
      <c r="I21" s="37">
        <f>[2]программы!G21</f>
        <v>0</v>
      </c>
    </row>
    <row r="22" spans="1:9" ht="132" thickBot="1" x14ac:dyDescent="0.35">
      <c r="A22" s="34"/>
      <c r="B22" s="35" t="s">
        <v>36</v>
      </c>
      <c r="C22" s="36" t="s">
        <v>33</v>
      </c>
      <c r="D22" s="30">
        <v>200</v>
      </c>
      <c r="E22" s="31" t="s">
        <v>34</v>
      </c>
      <c r="F22" s="31" t="s">
        <v>35</v>
      </c>
      <c r="G22" s="37">
        <f>'[3]УПРАВЛЕНИЕ 01'!FY14+'[3]УПРАВЛЕНИЕ 01'!FY15+'[3]УПРАВЛЕНИЕ 01'!FY16-'[3]УПРАВЛЕНИЕ 01'!D14-'[3]УПРАВЛЕНИЕ 01'!D15-'[3]УПРАВЛЕНИЕ 01'!D16</f>
        <v>116.69999999999999</v>
      </c>
      <c r="H22" s="37">
        <f>[1]программы!G22</f>
        <v>0</v>
      </c>
      <c r="I22" s="37">
        <f>[2]программы!G22</f>
        <v>0</v>
      </c>
    </row>
    <row r="23" spans="1:9" ht="169.5" thickBot="1" x14ac:dyDescent="0.35">
      <c r="A23" s="34"/>
      <c r="B23" s="35" t="s">
        <v>37</v>
      </c>
      <c r="C23" s="36" t="s">
        <v>38</v>
      </c>
      <c r="D23" s="30">
        <v>100</v>
      </c>
      <c r="E23" s="31" t="s">
        <v>34</v>
      </c>
      <c r="F23" s="31" t="s">
        <v>39</v>
      </c>
      <c r="G23" s="37">
        <f>'[3]УПРАВЛЕНИЕ 01'!D23</f>
        <v>371.59079999999994</v>
      </c>
      <c r="H23" s="37">
        <f>[1]программы!G23</f>
        <v>385</v>
      </c>
      <c r="I23" s="37">
        <f>[2]программы!G23</f>
        <v>401</v>
      </c>
    </row>
    <row r="24" spans="1:9" ht="132" thickBot="1" x14ac:dyDescent="0.35">
      <c r="A24" s="34"/>
      <c r="B24" s="35" t="s">
        <v>40</v>
      </c>
      <c r="C24" s="36" t="s">
        <v>38</v>
      </c>
      <c r="D24" s="30">
        <v>200</v>
      </c>
      <c r="E24" s="31" t="s">
        <v>34</v>
      </c>
      <c r="F24" s="31" t="s">
        <v>39</v>
      </c>
      <c r="G24" s="37">
        <f>'[3]УПРАВЛЕНИЕ 01'!FY23-'[3]УПРАВЛЕНИЕ 01'!D23</f>
        <v>1.3999999999999773</v>
      </c>
      <c r="H24" s="37">
        <f>[1]программы!G24</f>
        <v>0</v>
      </c>
      <c r="I24" s="37">
        <f>[2]программы!G24</f>
        <v>0</v>
      </c>
    </row>
    <row r="25" spans="1:9" ht="188.25" thickBot="1" x14ac:dyDescent="0.35">
      <c r="A25" s="34"/>
      <c r="B25" s="35" t="s">
        <v>41</v>
      </c>
      <c r="C25" s="36" t="s">
        <v>42</v>
      </c>
      <c r="D25" s="36">
        <v>100</v>
      </c>
      <c r="E25" s="31" t="s">
        <v>34</v>
      </c>
      <c r="F25" s="31" t="s">
        <v>39</v>
      </c>
      <c r="G25" s="38">
        <f>'[3]УПРАВЛЕНИЕ 01'!D26</f>
        <v>391.12079999999997</v>
      </c>
      <c r="H25" s="38">
        <f>[1]программы!G25</f>
        <v>417.45139999999998</v>
      </c>
      <c r="I25" s="38">
        <f>[2]программы!G25</f>
        <v>434.34720000000004</v>
      </c>
    </row>
    <row r="26" spans="1:9" ht="150.75" thickBot="1" x14ac:dyDescent="0.35">
      <c r="A26" s="34"/>
      <c r="B26" s="35" t="s">
        <v>43</v>
      </c>
      <c r="C26" s="36" t="s">
        <v>42</v>
      </c>
      <c r="D26" s="36">
        <v>200</v>
      </c>
      <c r="E26" s="31" t="s">
        <v>34</v>
      </c>
      <c r="F26" s="31" t="s">
        <v>39</v>
      </c>
      <c r="G26" s="38">
        <f>'[3]УПРАВЛЕНИЕ 01'!FY26-'[3]УПРАВЛЕНИЕ 01'!D26</f>
        <v>23.899999999999977</v>
      </c>
      <c r="H26" s="38">
        <f>[1]программы!G26</f>
        <v>55</v>
      </c>
      <c r="I26" s="38">
        <f>[2]программы!G26</f>
        <v>55</v>
      </c>
    </row>
    <row r="27" spans="1:9" ht="188.25" thickBot="1" x14ac:dyDescent="0.35">
      <c r="A27" s="34"/>
      <c r="B27" s="35" t="s">
        <v>44</v>
      </c>
      <c r="C27" s="36" t="s">
        <v>45</v>
      </c>
      <c r="D27" s="36">
        <v>100</v>
      </c>
      <c r="E27" s="31" t="s">
        <v>34</v>
      </c>
      <c r="F27" s="31" t="s">
        <v>39</v>
      </c>
      <c r="G27" s="38">
        <f>'[3]УПРАВЛЕНИЕ 01'!D25</f>
        <v>378.23099999999999</v>
      </c>
      <c r="H27" s="38">
        <f>[1]программы!G27</f>
        <v>393.33420000000001</v>
      </c>
      <c r="I27" s="38">
        <f>[2]программы!G27</f>
        <v>408.95820000000003</v>
      </c>
    </row>
    <row r="28" spans="1:9" ht="150.75" thickBot="1" x14ac:dyDescent="0.35">
      <c r="A28" s="34"/>
      <c r="B28" s="35" t="s">
        <v>46</v>
      </c>
      <c r="C28" s="36" t="s">
        <v>45</v>
      </c>
      <c r="D28" s="36">
        <v>200</v>
      </c>
      <c r="E28" s="31" t="s">
        <v>34</v>
      </c>
      <c r="F28" s="31" t="s">
        <v>39</v>
      </c>
      <c r="G28" s="38">
        <f>'[3]УПРАВЛЕНИЕ 01'!FY25-'[3]УПРАВЛЕНИЕ 01'!D25</f>
        <v>27.800000000000011</v>
      </c>
      <c r="H28" s="38">
        <f>[1]программы!G28</f>
        <v>24.699999999999989</v>
      </c>
      <c r="I28" s="38">
        <f>[2]программы!G28</f>
        <v>24</v>
      </c>
    </row>
    <row r="29" spans="1:9" ht="57" thickBot="1" x14ac:dyDescent="0.35">
      <c r="A29" s="23"/>
      <c r="B29" s="24" t="s">
        <v>47</v>
      </c>
      <c r="C29" s="25" t="s">
        <v>48</v>
      </c>
      <c r="D29" s="26"/>
      <c r="E29" s="26"/>
      <c r="F29" s="26"/>
      <c r="G29" s="27"/>
      <c r="H29" s="27">
        <f>[1]программы!G29</f>
        <v>0</v>
      </c>
      <c r="I29" s="27">
        <f>[2]программы!G29</f>
        <v>0</v>
      </c>
    </row>
    <row r="30" spans="1:9" ht="38.25" thickBot="1" x14ac:dyDescent="0.35">
      <c r="A30" s="23"/>
      <c r="B30" s="24" t="s">
        <v>49</v>
      </c>
      <c r="C30" s="25" t="s">
        <v>50</v>
      </c>
      <c r="D30" s="26"/>
      <c r="E30" s="26"/>
      <c r="F30" s="26"/>
      <c r="G30" s="27">
        <f>+G31</f>
        <v>0</v>
      </c>
      <c r="H30" s="27">
        <f>[1]программы!G30</f>
        <v>0</v>
      </c>
      <c r="I30" s="27">
        <f>[2]программы!G30</f>
        <v>0</v>
      </c>
    </row>
    <row r="31" spans="1:9" ht="113.25" thickBot="1" x14ac:dyDescent="0.35">
      <c r="A31" s="34"/>
      <c r="B31" s="35" t="s">
        <v>51</v>
      </c>
      <c r="C31" s="36" t="s">
        <v>52</v>
      </c>
      <c r="D31" s="36">
        <v>500</v>
      </c>
      <c r="E31" s="31" t="s">
        <v>53</v>
      </c>
      <c r="F31" s="31" t="s">
        <v>54</v>
      </c>
      <c r="G31" s="38">
        <f>'[3]Межбюдж.трансф. 14'!CO13</f>
        <v>0</v>
      </c>
      <c r="H31" s="38">
        <f>[1]программы!G31</f>
        <v>0</v>
      </c>
      <c r="I31" s="38">
        <f>[2]программы!G31</f>
        <v>0</v>
      </c>
    </row>
    <row r="32" spans="1:9" ht="38.25" thickBot="1" x14ac:dyDescent="0.35">
      <c r="A32" s="18" t="s">
        <v>55</v>
      </c>
      <c r="B32" s="19" t="s">
        <v>56</v>
      </c>
      <c r="C32" s="33" t="s">
        <v>57</v>
      </c>
      <c r="D32" s="21"/>
      <c r="E32" s="21"/>
      <c r="F32" s="21"/>
      <c r="G32" s="22">
        <f>G33+G38+G41+G48+G50+G52+G54</f>
        <v>33654.425799999997</v>
      </c>
      <c r="H32" s="22">
        <f>[1]программы!G32</f>
        <v>31372.639537999999</v>
      </c>
      <c r="I32" s="22">
        <f>[2]программы!G32</f>
        <v>31913.386867879999</v>
      </c>
    </row>
    <row r="33" spans="1:9" ht="57" thickBot="1" x14ac:dyDescent="0.35">
      <c r="A33" s="23"/>
      <c r="B33" s="24" t="s">
        <v>58</v>
      </c>
      <c r="C33" s="25" t="s">
        <v>59</v>
      </c>
      <c r="D33" s="26"/>
      <c r="E33" s="26"/>
      <c r="F33" s="26"/>
      <c r="G33" s="27">
        <f>G34+G35+G36+G37</f>
        <v>20871.655599999998</v>
      </c>
      <c r="H33" s="27">
        <f>[1]программы!G33</f>
        <v>19505.528705999997</v>
      </c>
      <c r="I33" s="27">
        <f>[2]программы!G33</f>
        <v>19893.627627559999</v>
      </c>
    </row>
    <row r="34" spans="1:9" ht="169.5" thickBot="1" x14ac:dyDescent="0.35">
      <c r="A34" s="34"/>
      <c r="B34" s="39" t="s">
        <v>32</v>
      </c>
      <c r="C34" s="30" t="s">
        <v>60</v>
      </c>
      <c r="D34" s="30">
        <v>100</v>
      </c>
      <c r="E34" s="31" t="s">
        <v>34</v>
      </c>
      <c r="F34" s="31" t="s">
        <v>35</v>
      </c>
      <c r="G34" s="37">
        <f>'[3]УПРАВЛЕНИЕ 01'!D13</f>
        <v>14886.574200000001</v>
      </c>
      <c r="H34" s="37">
        <f>[1]программы!G34</f>
        <v>15035.289941999999</v>
      </c>
      <c r="I34" s="37">
        <f>[2]программы!G34</f>
        <v>15185.492841420002</v>
      </c>
    </row>
    <row r="35" spans="1:9" ht="132" thickBot="1" x14ac:dyDescent="0.35">
      <c r="A35" s="34"/>
      <c r="B35" s="39" t="s">
        <v>36</v>
      </c>
      <c r="C35" s="30" t="s">
        <v>60</v>
      </c>
      <c r="D35" s="30">
        <v>200</v>
      </c>
      <c r="E35" s="31" t="s">
        <v>34</v>
      </c>
      <c r="F35" s="31" t="s">
        <v>35</v>
      </c>
      <c r="G35" s="37">
        <f>'[3]УПРАВЛЕНИЕ 01'!FY13-'[3]УПРАВЛЕНИЕ 01'!D13-'[3]УПРАВЛЕНИЕ 01'!CY13</f>
        <v>3480.3999999999983</v>
      </c>
      <c r="H35" s="37">
        <f>[1]программы!G35</f>
        <v>1941.6565499999983</v>
      </c>
      <c r="I35" s="37">
        <f>[2]программы!G35</f>
        <v>2155.4127499999963</v>
      </c>
    </row>
    <row r="36" spans="1:9" ht="113.25" thickBot="1" x14ac:dyDescent="0.35">
      <c r="A36" s="34"/>
      <c r="B36" s="39" t="s">
        <v>61</v>
      </c>
      <c r="C36" s="30" t="s">
        <v>60</v>
      </c>
      <c r="D36" s="30">
        <v>800</v>
      </c>
      <c r="E36" s="31" t="s">
        <v>34</v>
      </c>
      <c r="F36" s="31" t="s">
        <v>35</v>
      </c>
      <c r="G36" s="37">
        <f>'[3]УПРАВЛЕНИЕ 01'!CZ13+'[3]УПРАВЛЕНИЕ 01'!DA13</f>
        <v>109.6</v>
      </c>
      <c r="H36" s="37">
        <f>[1]программы!G36</f>
        <v>109.6</v>
      </c>
      <c r="I36" s="37">
        <f>[2]программы!G36</f>
        <v>109.6</v>
      </c>
    </row>
    <row r="37" spans="1:9" ht="169.5" thickBot="1" x14ac:dyDescent="0.35">
      <c r="A37" s="34"/>
      <c r="B37" s="39" t="s">
        <v>62</v>
      </c>
      <c r="C37" s="30" t="s">
        <v>63</v>
      </c>
      <c r="D37" s="30">
        <v>100</v>
      </c>
      <c r="E37" s="31" t="s">
        <v>34</v>
      </c>
      <c r="F37" s="31" t="s">
        <v>64</v>
      </c>
      <c r="G37" s="37">
        <f>'[3]УПРАВЛЕНИЕ 01'!D9</f>
        <v>2395.0814</v>
      </c>
      <c r="H37" s="37">
        <f>[1]программы!G37</f>
        <v>2418.9822140000001</v>
      </c>
      <c r="I37" s="37">
        <f>[2]программы!G37</f>
        <v>2443.1220361400001</v>
      </c>
    </row>
    <row r="38" spans="1:9" ht="57" thickBot="1" x14ac:dyDescent="0.35">
      <c r="A38" s="23"/>
      <c r="B38" s="24" t="s">
        <v>65</v>
      </c>
      <c r="C38" s="25" t="s">
        <v>66</v>
      </c>
      <c r="D38" s="26"/>
      <c r="E38" s="26"/>
      <c r="F38" s="26"/>
      <c r="G38" s="27">
        <f>G39+G40</f>
        <v>1307.6471999999999</v>
      </c>
      <c r="H38" s="27">
        <f>[1]программы!G38</f>
        <v>1320.4536720000001</v>
      </c>
      <c r="I38" s="27">
        <f>[2]программы!G38</f>
        <v>1333.38820872</v>
      </c>
    </row>
    <row r="39" spans="1:9" ht="169.5" thickBot="1" x14ac:dyDescent="0.35">
      <c r="A39" s="34"/>
      <c r="B39" s="29" t="s">
        <v>32</v>
      </c>
      <c r="C39" s="30" t="s">
        <v>67</v>
      </c>
      <c r="D39" s="31" t="s">
        <v>68</v>
      </c>
      <c r="E39" s="31" t="s">
        <v>34</v>
      </c>
      <c r="F39" s="31" t="s">
        <v>54</v>
      </c>
      <c r="G39" s="32">
        <f>'[3]УПРАВЛЕНИЕ 01'!D11</f>
        <v>1284.6471999999999</v>
      </c>
      <c r="H39" s="32">
        <f>[1]программы!G39</f>
        <v>1297.4536720000001</v>
      </c>
      <c r="I39" s="32">
        <f>[2]программы!G39</f>
        <v>1310.38820872</v>
      </c>
    </row>
    <row r="40" spans="1:9" ht="132" thickBot="1" x14ac:dyDescent="0.35">
      <c r="A40" s="34"/>
      <c r="B40" s="29" t="s">
        <v>36</v>
      </c>
      <c r="C40" s="30" t="s">
        <v>67</v>
      </c>
      <c r="D40" s="30">
        <v>200</v>
      </c>
      <c r="E40" s="31" t="s">
        <v>34</v>
      </c>
      <c r="F40" s="31" t="s">
        <v>54</v>
      </c>
      <c r="G40" s="32">
        <f>'[3]УПРАВЛЕНИЕ 01'!FY11-'[3]УПРАВЛЕНИЕ 01'!D11</f>
        <v>23</v>
      </c>
      <c r="H40" s="32">
        <f>[1]программы!G40</f>
        <v>23</v>
      </c>
      <c r="I40" s="32">
        <f>[2]программы!G40</f>
        <v>23</v>
      </c>
    </row>
    <row r="41" spans="1:9" ht="57" thickBot="1" x14ac:dyDescent="0.35">
      <c r="A41" s="23"/>
      <c r="B41" s="24" t="s">
        <v>69</v>
      </c>
      <c r="C41" s="25" t="s">
        <v>70</v>
      </c>
      <c r="D41" s="26"/>
      <c r="E41" s="26"/>
      <c r="F41" s="26"/>
      <c r="G41" s="27">
        <f>G42+G43+G44+G45+G46+G47</f>
        <v>10974.922999999999</v>
      </c>
      <c r="H41" s="27">
        <f>[1]программы!G41</f>
        <v>10046.45716</v>
      </c>
      <c r="I41" s="27">
        <f>[2]программы!G41</f>
        <v>10186.171031599999</v>
      </c>
    </row>
    <row r="42" spans="1:9" ht="75.75" thickBot="1" x14ac:dyDescent="0.35">
      <c r="A42" s="34"/>
      <c r="B42" s="35" t="s">
        <v>71</v>
      </c>
      <c r="C42" s="36" t="s">
        <v>72</v>
      </c>
      <c r="D42" s="36">
        <v>800</v>
      </c>
      <c r="E42" s="31" t="s">
        <v>34</v>
      </c>
      <c r="F42" s="31" t="s">
        <v>73</v>
      </c>
      <c r="G42" s="40">
        <f>'[3]УПРАВЛЕНИЕ 01'!DP21</f>
        <v>100</v>
      </c>
      <c r="H42" s="40">
        <f>[1]программы!G42</f>
        <v>0</v>
      </c>
      <c r="I42" s="40">
        <f>[2]программы!G42</f>
        <v>0</v>
      </c>
    </row>
    <row r="43" spans="1:9" ht="150.75" thickBot="1" x14ac:dyDescent="0.35">
      <c r="A43" s="34"/>
      <c r="B43" s="35" t="s">
        <v>74</v>
      </c>
      <c r="C43" s="36" t="s">
        <v>75</v>
      </c>
      <c r="D43" s="36">
        <v>100</v>
      </c>
      <c r="E43" s="31" t="s">
        <v>34</v>
      </c>
      <c r="F43" s="31" t="s">
        <v>39</v>
      </c>
      <c r="G43" s="38">
        <f>'[3]УПРАВЛЕНИЕ 01'!D32</f>
        <v>7990.723</v>
      </c>
      <c r="H43" s="38">
        <f>[1]программы!G43</f>
        <v>7704.3871600000002</v>
      </c>
      <c r="I43" s="38">
        <f>[2]программы!G43</f>
        <v>7781.4210315999999</v>
      </c>
    </row>
    <row r="44" spans="1:9" ht="94.5" thickBot="1" x14ac:dyDescent="0.35">
      <c r="A44" s="34"/>
      <c r="B44" s="35" t="s">
        <v>76</v>
      </c>
      <c r="C44" s="36" t="s">
        <v>75</v>
      </c>
      <c r="D44" s="36">
        <v>200</v>
      </c>
      <c r="E44" s="31" t="s">
        <v>34</v>
      </c>
      <c r="F44" s="31" t="s">
        <v>39</v>
      </c>
      <c r="G44" s="38">
        <f>'[3]УПРАВЛЕНИЕ 01'!FY32-'[3]УПРАВЛЕНИЕ 01'!D32-'[3]УПРАВЛЕНИЕ 01'!CY32</f>
        <v>2871.1999999999989</v>
      </c>
      <c r="H44" s="38">
        <f>[1]программы!G44</f>
        <v>2329.0699999999997</v>
      </c>
      <c r="I44" s="38">
        <f>[2]программы!G44</f>
        <v>2391.7499999999991</v>
      </c>
    </row>
    <row r="45" spans="1:9" ht="94.5" thickBot="1" x14ac:dyDescent="0.35">
      <c r="A45" s="34"/>
      <c r="B45" s="35" t="s">
        <v>77</v>
      </c>
      <c r="C45" s="36" t="s">
        <v>75</v>
      </c>
      <c r="D45" s="36">
        <v>800</v>
      </c>
      <c r="E45" s="31" t="s">
        <v>34</v>
      </c>
      <c r="F45" s="31" t="s">
        <v>39</v>
      </c>
      <c r="G45" s="38">
        <f>'[3]УПРАВЛЕНИЕ 01'!CY32</f>
        <v>13</v>
      </c>
      <c r="H45" s="38">
        <f>[1]программы!G45</f>
        <v>13</v>
      </c>
      <c r="I45" s="38">
        <f>[2]программы!G45</f>
        <v>13</v>
      </c>
    </row>
    <row r="46" spans="1:9" ht="94.5" thickBot="1" x14ac:dyDescent="0.35">
      <c r="A46" s="7"/>
      <c r="B46" s="35" t="s">
        <v>78</v>
      </c>
      <c r="C46" s="36" t="s">
        <v>79</v>
      </c>
      <c r="D46" s="31" t="s">
        <v>80</v>
      </c>
      <c r="E46" s="41" t="s">
        <v>23</v>
      </c>
      <c r="F46" s="41" t="s">
        <v>24</v>
      </c>
      <c r="G46" s="38">
        <f>+'[3]ОБРАЗОВАНИЕ 07'!FY58</f>
        <v>0</v>
      </c>
      <c r="H46" s="38">
        <f>[1]программы!G46</f>
        <v>0</v>
      </c>
      <c r="I46" s="38">
        <f>[2]программы!G46</f>
        <v>0</v>
      </c>
    </row>
    <row r="47" spans="1:9" ht="94.5" thickBot="1" x14ac:dyDescent="0.35">
      <c r="A47" s="7"/>
      <c r="B47" s="35" t="s">
        <v>81</v>
      </c>
      <c r="C47" s="36" t="s">
        <v>82</v>
      </c>
      <c r="D47" s="36">
        <v>300</v>
      </c>
      <c r="E47" s="36">
        <v>10</v>
      </c>
      <c r="F47" s="31" t="s">
        <v>54</v>
      </c>
      <c r="G47" s="42"/>
      <c r="H47" s="42">
        <f>[1]программы!G47</f>
        <v>0</v>
      </c>
      <c r="I47" s="42">
        <f>[2]программы!G47</f>
        <v>0</v>
      </c>
    </row>
    <row r="48" spans="1:9" ht="38.25" thickBot="1" x14ac:dyDescent="0.35">
      <c r="A48" s="23"/>
      <c r="B48" s="24" t="s">
        <v>83</v>
      </c>
      <c r="C48" s="25" t="s">
        <v>84</v>
      </c>
      <c r="D48" s="26"/>
      <c r="E48" s="26"/>
      <c r="F48" s="26"/>
      <c r="G48" s="27">
        <f>G49</f>
        <v>500.2</v>
      </c>
      <c r="H48" s="27">
        <f>[1]программы!G48</f>
        <v>500.2</v>
      </c>
      <c r="I48" s="27">
        <f>[2]программы!G48</f>
        <v>500.2</v>
      </c>
    </row>
    <row r="49" spans="1:9" ht="113.25" thickBot="1" x14ac:dyDescent="0.35">
      <c r="A49" s="7"/>
      <c r="B49" s="43" t="s">
        <v>85</v>
      </c>
      <c r="C49" s="36" t="s">
        <v>86</v>
      </c>
      <c r="D49" s="36">
        <v>600</v>
      </c>
      <c r="E49" s="41">
        <v>10</v>
      </c>
      <c r="F49" s="41" t="s">
        <v>87</v>
      </c>
      <c r="G49" s="38">
        <f>'[3]Социальная политика 10'!FY28</f>
        <v>500.2</v>
      </c>
      <c r="H49" s="38">
        <f>[1]программы!G49</f>
        <v>500.2</v>
      </c>
      <c r="I49" s="38">
        <f>[2]программы!G49</f>
        <v>500.2</v>
      </c>
    </row>
    <row r="50" spans="1:9" ht="57" thickBot="1" x14ac:dyDescent="0.35">
      <c r="A50" s="23"/>
      <c r="B50" s="24" t="s">
        <v>88</v>
      </c>
      <c r="C50" s="25" t="s">
        <v>89</v>
      </c>
      <c r="D50" s="26"/>
      <c r="E50" s="26"/>
      <c r="F50" s="26"/>
      <c r="G50" s="27">
        <f>G51</f>
        <v>0</v>
      </c>
      <c r="H50" s="27">
        <f>[1]программы!G50</f>
        <v>0</v>
      </c>
      <c r="I50" s="27">
        <f>[2]программы!G50</f>
        <v>0</v>
      </c>
    </row>
    <row r="51" spans="1:9" ht="113.25" thickBot="1" x14ac:dyDescent="0.35">
      <c r="A51" s="7"/>
      <c r="B51" s="43" t="s">
        <v>90</v>
      </c>
      <c r="C51" s="36" t="s">
        <v>91</v>
      </c>
      <c r="D51" s="36">
        <v>200</v>
      </c>
      <c r="E51" s="41" t="s">
        <v>34</v>
      </c>
      <c r="F51" s="41" t="s">
        <v>23</v>
      </c>
      <c r="G51" s="38">
        <f>'[3]УПРАВЛЕНИЕ 01'!FY20</f>
        <v>0</v>
      </c>
      <c r="H51" s="38">
        <f>[1]программы!G51</f>
        <v>0</v>
      </c>
      <c r="I51" s="38">
        <f>[2]программы!G51</f>
        <v>0</v>
      </c>
    </row>
    <row r="52" spans="1:9" ht="57" thickBot="1" x14ac:dyDescent="0.35">
      <c r="A52" s="23"/>
      <c r="B52" s="24" t="s">
        <v>92</v>
      </c>
      <c r="C52" s="25" t="s">
        <v>93</v>
      </c>
      <c r="D52" s="26"/>
      <c r="E52" s="26"/>
      <c r="F52" s="26"/>
      <c r="G52" s="27">
        <f>G53</f>
        <v>0</v>
      </c>
      <c r="H52" s="27">
        <f>[1]программы!G52</f>
        <v>0</v>
      </c>
      <c r="I52" s="27">
        <f>[2]программы!G52</f>
        <v>0</v>
      </c>
    </row>
    <row r="53" spans="1:9" ht="113.25" thickBot="1" x14ac:dyDescent="0.35">
      <c r="A53" s="7"/>
      <c r="B53" s="43" t="s">
        <v>94</v>
      </c>
      <c r="C53" s="36" t="s">
        <v>95</v>
      </c>
      <c r="D53" s="36">
        <v>200</v>
      </c>
      <c r="E53" s="41" t="s">
        <v>34</v>
      </c>
      <c r="F53" s="41" t="s">
        <v>24</v>
      </c>
      <c r="G53" s="38"/>
      <c r="H53" s="38">
        <f>[1]программы!G53</f>
        <v>0</v>
      </c>
      <c r="I53" s="38">
        <f>[2]программы!G53</f>
        <v>0</v>
      </c>
    </row>
    <row r="54" spans="1:9" ht="57" thickBot="1" x14ac:dyDescent="0.35">
      <c r="A54" s="23"/>
      <c r="B54" s="24" t="s">
        <v>96</v>
      </c>
      <c r="C54" s="25" t="s">
        <v>97</v>
      </c>
      <c r="D54" s="26"/>
      <c r="E54" s="26"/>
      <c r="F54" s="26"/>
      <c r="G54" s="27">
        <f>+G55</f>
        <v>0</v>
      </c>
      <c r="H54" s="27">
        <f>[1]программы!G54</f>
        <v>0</v>
      </c>
      <c r="I54" s="27">
        <f>[2]программы!G54</f>
        <v>0</v>
      </c>
    </row>
    <row r="55" spans="1:9" ht="94.5" thickBot="1" x14ac:dyDescent="0.35">
      <c r="A55" s="7"/>
      <c r="B55" s="43" t="s">
        <v>98</v>
      </c>
      <c r="C55" s="36" t="s">
        <v>99</v>
      </c>
      <c r="D55" s="36">
        <v>500</v>
      </c>
      <c r="E55" s="41" t="s">
        <v>53</v>
      </c>
      <c r="F55" s="41" t="s">
        <v>54</v>
      </c>
      <c r="G55" s="38">
        <f>'[3]НАЦИОНАЛЬНАЯ ЭКОНОМИКА 04'!FY40</f>
        <v>0</v>
      </c>
      <c r="H55" s="38">
        <f>[1]программы!G55</f>
        <v>0</v>
      </c>
      <c r="I55" s="38">
        <f>[2]программы!G55</f>
        <v>0</v>
      </c>
    </row>
    <row r="56" spans="1:9" ht="57" thickBot="1" x14ac:dyDescent="0.35">
      <c r="A56" s="44" t="s">
        <v>100</v>
      </c>
      <c r="B56" s="45" t="s">
        <v>101</v>
      </c>
      <c r="C56" s="44" t="s">
        <v>102</v>
      </c>
      <c r="D56" s="44"/>
      <c r="E56" s="46"/>
      <c r="F56" s="46"/>
      <c r="G56" s="17">
        <f>+G57+G70+G102+G111+G120+G129</f>
        <v>355598.3023199999</v>
      </c>
      <c r="H56" s="17">
        <f>[1]программы!G56</f>
        <v>331404.00148739998</v>
      </c>
      <c r="I56" s="17">
        <f>[2]программы!G56</f>
        <v>342428.01279308251</v>
      </c>
    </row>
    <row r="57" spans="1:9" ht="57" thickBot="1" x14ac:dyDescent="0.35">
      <c r="A57" s="47" t="s">
        <v>103</v>
      </c>
      <c r="B57" s="48" t="s">
        <v>104</v>
      </c>
      <c r="C57" s="47" t="s">
        <v>105</v>
      </c>
      <c r="D57" s="47"/>
      <c r="E57" s="49"/>
      <c r="F57" s="49"/>
      <c r="G57" s="22">
        <f>G58+G61</f>
        <v>9588.0264000000006</v>
      </c>
      <c r="H57" s="22">
        <f>[1]программы!G57</f>
        <v>9969.7871480000013</v>
      </c>
      <c r="I57" s="22">
        <f>[2]программы!G57</f>
        <v>10544.818337722521</v>
      </c>
    </row>
    <row r="58" spans="1:9" ht="57" thickBot="1" x14ac:dyDescent="0.35">
      <c r="A58" s="23"/>
      <c r="B58" s="24" t="s">
        <v>106</v>
      </c>
      <c r="C58" s="25" t="s">
        <v>107</v>
      </c>
      <c r="D58" s="26"/>
      <c r="E58" s="26"/>
      <c r="F58" s="26"/>
      <c r="G58" s="27">
        <f>G59+G60</f>
        <v>1245.0264</v>
      </c>
      <c r="H58" s="27">
        <f>[1]программы!G58</f>
        <v>1236.5871479999998</v>
      </c>
      <c r="I58" s="27">
        <f>[2]программы!G58</f>
        <v>1283.6183377225198</v>
      </c>
    </row>
    <row r="59" spans="1:9" ht="207" thickBot="1" x14ac:dyDescent="0.35">
      <c r="A59" s="34"/>
      <c r="B59" s="35" t="s">
        <v>108</v>
      </c>
      <c r="C59" s="36" t="s">
        <v>109</v>
      </c>
      <c r="D59" s="36">
        <v>100</v>
      </c>
      <c r="E59" s="31" t="s">
        <v>34</v>
      </c>
      <c r="F59" s="31" t="s">
        <v>39</v>
      </c>
      <c r="G59" s="38">
        <f>'[3]УПРАВЛЕНИЕ 01'!D24</f>
        <v>970.38059999999996</v>
      </c>
      <c r="H59" s="38">
        <f>[1]программы!G59</f>
        <v>973.34134799999993</v>
      </c>
      <c r="I59" s="38">
        <f>[2]программы!G59</f>
        <v>1004.4785377225199</v>
      </c>
    </row>
    <row r="60" spans="1:9" ht="169.5" thickBot="1" x14ac:dyDescent="0.35">
      <c r="A60" s="34"/>
      <c r="B60" s="35" t="s">
        <v>110</v>
      </c>
      <c r="C60" s="36" t="s">
        <v>109</v>
      </c>
      <c r="D60" s="36">
        <v>200</v>
      </c>
      <c r="E60" s="31" t="s">
        <v>34</v>
      </c>
      <c r="F60" s="31" t="s">
        <v>39</v>
      </c>
      <c r="G60" s="38">
        <f>'[3]УПРАВЛЕНИЕ 01'!FY24-'[3]УПРАВЛЕНИЕ 01'!D24</f>
        <v>274.64580000000001</v>
      </c>
      <c r="H60" s="38">
        <f>[1]программы!G60</f>
        <v>263.24579999999992</v>
      </c>
      <c r="I60" s="38">
        <f>[2]программы!G60</f>
        <v>279.13979999999981</v>
      </c>
    </row>
    <row r="61" spans="1:9" ht="38.25" thickBot="1" x14ac:dyDescent="0.35">
      <c r="A61" s="23"/>
      <c r="B61" s="24" t="s">
        <v>111</v>
      </c>
      <c r="C61" s="25" t="s">
        <v>112</v>
      </c>
      <c r="D61" s="26"/>
      <c r="E61" s="26"/>
      <c r="F61" s="26"/>
      <c r="G61" s="27">
        <f>G62+G63+G64+G65+G66+G67+G68+G69</f>
        <v>8343</v>
      </c>
      <c r="H61" s="27">
        <f>[1]программы!G61</f>
        <v>8733.2000000000007</v>
      </c>
      <c r="I61" s="27">
        <f>[2]программы!G61</f>
        <v>9261.2000000000007</v>
      </c>
    </row>
    <row r="62" spans="1:9" ht="132" thickBot="1" x14ac:dyDescent="0.35">
      <c r="A62" s="7"/>
      <c r="B62" s="35" t="s">
        <v>113</v>
      </c>
      <c r="C62" s="50" t="s">
        <v>114</v>
      </c>
      <c r="D62" s="50">
        <v>300</v>
      </c>
      <c r="E62" s="36">
        <v>10</v>
      </c>
      <c r="F62" s="31" t="s">
        <v>35</v>
      </c>
      <c r="G62" s="51">
        <f>'[3]Социальная политика 10'!FY18</f>
        <v>455</v>
      </c>
      <c r="H62" s="51">
        <f>[1]программы!G62</f>
        <v>330.2</v>
      </c>
      <c r="I62" s="51">
        <f>[2]программы!G62</f>
        <v>346.2</v>
      </c>
    </row>
    <row r="63" spans="1:9" ht="132" thickBot="1" x14ac:dyDescent="0.35">
      <c r="A63" s="7"/>
      <c r="B63" s="35" t="s">
        <v>115</v>
      </c>
      <c r="C63" s="50" t="s">
        <v>116</v>
      </c>
      <c r="D63" s="50">
        <v>300</v>
      </c>
      <c r="E63" s="36">
        <v>10</v>
      </c>
      <c r="F63" s="31" t="s">
        <v>35</v>
      </c>
      <c r="G63" s="38">
        <f>'[3]Социальная политика 10'!FY25</f>
        <v>0</v>
      </c>
      <c r="H63" s="38">
        <f>[1]программы!G63</f>
        <v>0</v>
      </c>
      <c r="I63" s="38">
        <f>[2]программы!G63</f>
        <v>0</v>
      </c>
    </row>
    <row r="64" spans="1:9" ht="113.25" thickBot="1" x14ac:dyDescent="0.35">
      <c r="A64" s="7"/>
      <c r="B64" s="35" t="s">
        <v>117</v>
      </c>
      <c r="C64" s="50" t="s">
        <v>118</v>
      </c>
      <c r="D64" s="50">
        <v>300</v>
      </c>
      <c r="E64" s="36">
        <v>10</v>
      </c>
      <c r="F64" s="31" t="s">
        <v>35</v>
      </c>
      <c r="G64" s="38">
        <f>'[3]Социальная политика 10'!FY21</f>
        <v>0</v>
      </c>
      <c r="H64" s="38">
        <f>[1]программы!G64</f>
        <v>0</v>
      </c>
      <c r="I64" s="38">
        <f>[2]программы!G64</f>
        <v>0</v>
      </c>
    </row>
    <row r="65" spans="1:9" ht="113.25" thickBot="1" x14ac:dyDescent="0.35">
      <c r="A65" s="7"/>
      <c r="B65" s="35" t="s">
        <v>119</v>
      </c>
      <c r="C65" s="50" t="s">
        <v>120</v>
      </c>
      <c r="D65" s="50">
        <v>300</v>
      </c>
      <c r="E65" s="36">
        <v>10</v>
      </c>
      <c r="F65" s="31" t="s">
        <v>35</v>
      </c>
      <c r="G65" s="38">
        <f>'[3]Социальная политика 10'!FY22</f>
        <v>0</v>
      </c>
      <c r="H65" s="38">
        <f>[1]программы!G65</f>
        <v>0</v>
      </c>
      <c r="I65" s="38">
        <f>[2]программы!G65</f>
        <v>0</v>
      </c>
    </row>
    <row r="66" spans="1:9" ht="132" thickBot="1" x14ac:dyDescent="0.35">
      <c r="A66" s="7"/>
      <c r="B66" s="35" t="s">
        <v>121</v>
      </c>
      <c r="C66" s="50" t="s">
        <v>122</v>
      </c>
      <c r="D66" s="50">
        <v>300</v>
      </c>
      <c r="E66" s="36">
        <v>10</v>
      </c>
      <c r="F66" s="31" t="s">
        <v>35</v>
      </c>
      <c r="G66" s="38">
        <f>'[3]Социальная политика 10'!FY24</f>
        <v>0</v>
      </c>
      <c r="H66" s="38">
        <f>[1]программы!G66</f>
        <v>0</v>
      </c>
      <c r="I66" s="38">
        <f>[2]программы!G66</f>
        <v>0</v>
      </c>
    </row>
    <row r="67" spans="1:9" ht="150.75" thickBot="1" x14ac:dyDescent="0.35">
      <c r="A67" s="7"/>
      <c r="B67" s="35" t="s">
        <v>123</v>
      </c>
      <c r="C67" s="50" t="s">
        <v>124</v>
      </c>
      <c r="D67" s="50">
        <v>300</v>
      </c>
      <c r="E67" s="36">
        <v>10</v>
      </c>
      <c r="F67" s="31" t="s">
        <v>35</v>
      </c>
      <c r="G67" s="38">
        <f>'[3]Социальная политика 10'!FY23</f>
        <v>7888</v>
      </c>
      <c r="H67" s="38">
        <f>[1]программы!G67</f>
        <v>8403</v>
      </c>
      <c r="I67" s="38">
        <f>[2]программы!G67</f>
        <v>8915</v>
      </c>
    </row>
    <row r="68" spans="1:9" ht="132" thickBot="1" x14ac:dyDescent="0.35">
      <c r="A68" s="7"/>
      <c r="B68" s="35" t="s">
        <v>125</v>
      </c>
      <c r="C68" s="50" t="s">
        <v>126</v>
      </c>
      <c r="D68" s="50">
        <v>300</v>
      </c>
      <c r="E68" s="36">
        <v>10</v>
      </c>
      <c r="F68" s="31" t="s">
        <v>35</v>
      </c>
      <c r="G68" s="38">
        <f>'[3]Социальная политика 10'!FY20</f>
        <v>0</v>
      </c>
      <c r="H68" s="38">
        <f>[1]программы!G68</f>
        <v>0</v>
      </c>
      <c r="I68" s="38">
        <f>[2]программы!G68</f>
        <v>0</v>
      </c>
    </row>
    <row r="69" spans="1:9" ht="150.75" thickBot="1" x14ac:dyDescent="0.35">
      <c r="A69" s="7"/>
      <c r="B69" s="35" t="s">
        <v>127</v>
      </c>
      <c r="C69" s="50" t="s">
        <v>128</v>
      </c>
      <c r="D69" s="50">
        <v>300</v>
      </c>
      <c r="E69" s="36">
        <v>10</v>
      </c>
      <c r="F69" s="31" t="s">
        <v>35</v>
      </c>
      <c r="G69" s="38">
        <f>'[3]Социальная политика 10'!FY19</f>
        <v>0</v>
      </c>
      <c r="H69" s="38">
        <f>[1]программы!G69</f>
        <v>0</v>
      </c>
      <c r="I69" s="38">
        <f>[2]программы!G69</f>
        <v>0</v>
      </c>
    </row>
    <row r="70" spans="1:9" ht="19.5" thickBot="1" x14ac:dyDescent="0.35">
      <c r="A70" s="47" t="s">
        <v>129</v>
      </c>
      <c r="B70" s="52" t="s">
        <v>130</v>
      </c>
      <c r="C70" s="47" t="s">
        <v>131</v>
      </c>
      <c r="D70" s="52"/>
      <c r="E70" s="52"/>
      <c r="F70" s="52"/>
      <c r="G70" s="22">
        <f>G71+G80+G98+G99+G100+G101</f>
        <v>279580.47271999996</v>
      </c>
      <c r="H70" s="22">
        <f>[1]программы!G70</f>
        <v>258993.4650194</v>
      </c>
      <c r="I70" s="22">
        <f>[2]программы!G70</f>
        <v>268420.09428099997</v>
      </c>
    </row>
    <row r="71" spans="1:9" ht="19.5" thickBot="1" x14ac:dyDescent="0.35">
      <c r="A71" s="23"/>
      <c r="B71" s="24" t="s">
        <v>132</v>
      </c>
      <c r="C71" s="25" t="s">
        <v>133</v>
      </c>
      <c r="D71" s="26"/>
      <c r="E71" s="26"/>
      <c r="F71" s="26"/>
      <c r="G71" s="27">
        <f>G72+G73+G75+G76+G77+G78+G79+G74</f>
        <v>69165.123800000001</v>
      </c>
      <c r="H71" s="27">
        <f>[1]программы!G71</f>
        <v>63908.197910400006</v>
      </c>
      <c r="I71" s="27">
        <f>[2]программы!G71</f>
        <v>67833.993645999988</v>
      </c>
    </row>
    <row r="72" spans="1:9" ht="169.5" thickBot="1" x14ac:dyDescent="0.35">
      <c r="A72" s="7"/>
      <c r="B72" s="29" t="s">
        <v>134</v>
      </c>
      <c r="C72" s="30" t="s">
        <v>135</v>
      </c>
      <c r="D72" s="30">
        <v>100</v>
      </c>
      <c r="E72" s="31" t="s">
        <v>23</v>
      </c>
      <c r="F72" s="31" t="s">
        <v>34</v>
      </c>
      <c r="G72" s="32">
        <f>+'[3]ОБРАЗОВАНИЕ 07'!D11+'[3]ОБРАЗОВАНИЕ 07'!D13</f>
        <v>4171.2173999999995</v>
      </c>
      <c r="H72" s="32">
        <f>[1]программы!G72</f>
        <v>4171.2173999999995</v>
      </c>
      <c r="I72" s="32">
        <f>[2]программы!G72</f>
        <v>4171.2173999999995</v>
      </c>
    </row>
    <row r="73" spans="1:9" ht="113.25" thickBot="1" x14ac:dyDescent="0.35">
      <c r="A73" s="7"/>
      <c r="B73" s="29" t="s">
        <v>136</v>
      </c>
      <c r="C73" s="30" t="s">
        <v>135</v>
      </c>
      <c r="D73" s="30">
        <v>200</v>
      </c>
      <c r="E73" s="31" t="s">
        <v>23</v>
      </c>
      <c r="F73" s="31" t="s">
        <v>34</v>
      </c>
      <c r="G73" s="32">
        <f>'[3]ОБРАЗОВАНИЕ 07'!FY11+'[3]ОБРАЗОВАНИЕ 07'!FY13-'[3]ОБРАЗОВАНИЕ 07'!D13-'[3]ОБРАЗОВАНИЕ 07'!D11-'[3]ОБРАЗОВАНИЕ 07'!CY13-'[3]ОБРАЗОВАНИЕ 07'!CY11-'[3]ОБРАЗОВАНИЕ 07'!CM108</f>
        <v>5410.9814000000015</v>
      </c>
      <c r="H73" s="32">
        <f>[1]программы!G73</f>
        <v>4651.4159000000009</v>
      </c>
      <c r="I73" s="32">
        <f>[2]программы!G73</f>
        <v>4858.9507999999987</v>
      </c>
    </row>
    <row r="74" spans="1:9" ht="113.25" thickBot="1" x14ac:dyDescent="0.35">
      <c r="A74" s="7"/>
      <c r="B74" s="29" t="s">
        <v>137</v>
      </c>
      <c r="C74" s="30" t="s">
        <v>135</v>
      </c>
      <c r="D74" s="30">
        <v>500</v>
      </c>
      <c r="E74" s="31" t="s">
        <v>23</v>
      </c>
      <c r="F74" s="31" t="s">
        <v>34</v>
      </c>
      <c r="G74" s="32">
        <f>'[3]ОБРАЗОВАНИЕ 07'!CM108</f>
        <v>48.2</v>
      </c>
      <c r="H74" s="32">
        <f>[1]программы!G74</f>
        <v>0</v>
      </c>
      <c r="I74" s="32">
        <f>[2]программы!G74</f>
        <v>0</v>
      </c>
    </row>
    <row r="75" spans="1:9" ht="132" thickBot="1" x14ac:dyDescent="0.35">
      <c r="A75" s="7"/>
      <c r="B75" s="29" t="s">
        <v>138</v>
      </c>
      <c r="C75" s="30" t="s">
        <v>135</v>
      </c>
      <c r="D75" s="30">
        <v>600</v>
      </c>
      <c r="E75" s="31" t="s">
        <v>23</v>
      </c>
      <c r="F75" s="31" t="s">
        <v>34</v>
      </c>
      <c r="G75" s="32">
        <f>'[3]ОБРАЗОВАНИЕ 07'!FY16</f>
        <v>20413.064400000003</v>
      </c>
      <c r="H75" s="32">
        <f>[1]программы!G75</f>
        <v>17414.456419999999</v>
      </c>
      <c r="I75" s="32">
        <f>[2]программы!G75</f>
        <v>18239.731960000001</v>
      </c>
    </row>
    <row r="76" spans="1:9" ht="113.25" thickBot="1" x14ac:dyDescent="0.35">
      <c r="A76" s="7"/>
      <c r="B76" s="29" t="s">
        <v>139</v>
      </c>
      <c r="C76" s="30" t="s">
        <v>135</v>
      </c>
      <c r="D76" s="30">
        <v>800</v>
      </c>
      <c r="E76" s="31" t="s">
        <v>23</v>
      </c>
      <c r="F76" s="31" t="s">
        <v>34</v>
      </c>
      <c r="G76" s="32">
        <f>'[3]ОБРАЗОВАНИЕ 07'!CY10+'[3]ОБРАЗОВАНИЕ 07'!CY13</f>
        <v>64.900000000000006</v>
      </c>
      <c r="H76" s="32">
        <f>[1]программы!G76</f>
        <v>48.674999999999997</v>
      </c>
      <c r="I76" s="32">
        <f>[2]программы!G76</f>
        <v>51.92</v>
      </c>
    </row>
    <row r="77" spans="1:9" ht="169.5" thickBot="1" x14ac:dyDescent="0.35">
      <c r="A77" s="7"/>
      <c r="B77" s="35" t="s">
        <v>140</v>
      </c>
      <c r="C77" s="30" t="s">
        <v>141</v>
      </c>
      <c r="D77" s="30">
        <v>100</v>
      </c>
      <c r="E77" s="31" t="s">
        <v>23</v>
      </c>
      <c r="F77" s="31" t="s">
        <v>34</v>
      </c>
      <c r="G77" s="32">
        <f>+'[3]ОБРАЗОВАНИЕ 07'!D12</f>
        <v>7969.4117999999999</v>
      </c>
      <c r="H77" s="32">
        <f>[1]программы!G77</f>
        <v>7669.5117240000009</v>
      </c>
      <c r="I77" s="32">
        <f>[2]программы!G77</f>
        <v>8610.8121539999993</v>
      </c>
    </row>
    <row r="78" spans="1:9" ht="150.75" thickBot="1" x14ac:dyDescent="0.35">
      <c r="A78" s="7"/>
      <c r="B78" s="35" t="s">
        <v>142</v>
      </c>
      <c r="C78" s="30" t="s">
        <v>141</v>
      </c>
      <c r="D78" s="30">
        <v>200</v>
      </c>
      <c r="E78" s="31" t="s">
        <v>23</v>
      </c>
      <c r="F78" s="31" t="s">
        <v>34</v>
      </c>
      <c r="G78" s="32">
        <f>+'[3]ОБРАЗОВАНИЕ 07'!FY12-'[3]ОБРАЗОВАНИЕ 07'!D12</f>
        <v>367.15180000000146</v>
      </c>
      <c r="H78" s="32">
        <f>[1]программы!G78</f>
        <v>158.15180000000055</v>
      </c>
      <c r="I78" s="32">
        <f>[2]программы!G78</f>
        <v>367.15180000000146</v>
      </c>
    </row>
    <row r="79" spans="1:9" ht="150.75" thickBot="1" x14ac:dyDescent="0.35">
      <c r="A79" s="7"/>
      <c r="B79" s="35" t="s">
        <v>143</v>
      </c>
      <c r="C79" s="30" t="s">
        <v>141</v>
      </c>
      <c r="D79" s="30">
        <v>600</v>
      </c>
      <c r="E79" s="31" t="s">
        <v>23</v>
      </c>
      <c r="F79" s="31" t="s">
        <v>34</v>
      </c>
      <c r="G79" s="32">
        <f>+'[3]ОБРАЗОВАНИЕ 07'!FY17</f>
        <v>30720.197000000004</v>
      </c>
      <c r="H79" s="32">
        <f>[1]программы!G79</f>
        <v>29794.7696664</v>
      </c>
      <c r="I79" s="32">
        <f>[2]программы!G79</f>
        <v>31534.209531999997</v>
      </c>
    </row>
    <row r="80" spans="1:9" ht="19.5" thickBot="1" x14ac:dyDescent="0.35">
      <c r="A80" s="23"/>
      <c r="B80" s="24" t="s">
        <v>144</v>
      </c>
      <c r="C80" s="25" t="s">
        <v>145</v>
      </c>
      <c r="D80" s="26"/>
      <c r="E80" s="26"/>
      <c r="F80" s="26"/>
      <c r="G80" s="27">
        <f>G81+G82+G84+G85+G86+G87+G88+G89+G90+G91+G92+G83+G95+G93+G94+G96+G97</f>
        <v>210415.34891999999</v>
      </c>
      <c r="H80" s="27">
        <f>[1]программы!G80</f>
        <v>195085.26710899998</v>
      </c>
      <c r="I80" s="27">
        <f>[2]программы!G80</f>
        <v>200586.10063500001</v>
      </c>
    </row>
    <row r="81" spans="1:9" ht="169.5" thickBot="1" x14ac:dyDescent="0.35">
      <c r="A81" s="7"/>
      <c r="B81" s="29" t="s">
        <v>134</v>
      </c>
      <c r="C81" s="30" t="s">
        <v>146</v>
      </c>
      <c r="D81" s="30">
        <v>100</v>
      </c>
      <c r="E81" s="31" t="s">
        <v>23</v>
      </c>
      <c r="F81" s="31" t="s">
        <v>64</v>
      </c>
      <c r="G81" s="32">
        <f>+'[3]ОБРАЗОВАНИЕ 07'!D23+'[3]ОБРАЗОВАНИЕ 07'!D27</f>
        <v>781.59059999999999</v>
      </c>
      <c r="H81" s="32">
        <f>[1]программы!G81</f>
        <v>781.59059999999999</v>
      </c>
      <c r="I81" s="32">
        <f>[2]программы!G81</f>
        <v>781.59059999999999</v>
      </c>
    </row>
    <row r="82" spans="1:9" ht="113.25" thickBot="1" x14ac:dyDescent="0.35">
      <c r="A82" s="7"/>
      <c r="B82" s="29" t="s">
        <v>136</v>
      </c>
      <c r="C82" s="30" t="s">
        <v>146</v>
      </c>
      <c r="D82" s="30">
        <v>200</v>
      </c>
      <c r="E82" s="31" t="s">
        <v>23</v>
      </c>
      <c r="F82" s="31" t="s">
        <v>64</v>
      </c>
      <c r="G82" s="32">
        <f>'[3]ОБРАЗОВАНИЕ 07'!FY23+'[3]ОБРАЗОВАНИЕ 07'!FY27-'[3]ОБРАЗОВАНИЕ 07'!D27-'[3]ОБРАЗОВАНИЕ 07'!D23-'[3]ОБРАЗОВАНИЕ 07'!CY23-'[3]ОБРАЗОВАНИЕ 07'!CY27-'[3]ОБРАЗОВАНИЕ 07'!CJ23</f>
        <v>13714.751</v>
      </c>
      <c r="H82" s="32">
        <f>[1]программы!G82</f>
        <v>9023.4491500000004</v>
      </c>
      <c r="I82" s="32">
        <f>[2]программы!G82</f>
        <v>9894.8944700000011</v>
      </c>
    </row>
    <row r="83" spans="1:9" ht="113.25" thickBot="1" x14ac:dyDescent="0.35">
      <c r="A83" s="7"/>
      <c r="B83" s="29" t="s">
        <v>137</v>
      </c>
      <c r="C83" s="30" t="s">
        <v>146</v>
      </c>
      <c r="D83" s="30">
        <v>500</v>
      </c>
      <c r="E83" s="31" t="s">
        <v>23</v>
      </c>
      <c r="F83" s="31" t="s">
        <v>64</v>
      </c>
      <c r="G83" s="32">
        <f>'[3]ОБРАЗОВАНИЕ 07'!CI23</f>
        <v>671.4</v>
      </c>
      <c r="H83" s="32">
        <f>[1]программы!G83</f>
        <v>0</v>
      </c>
      <c r="I83" s="32">
        <f>[2]программы!G83</f>
        <v>0</v>
      </c>
    </row>
    <row r="84" spans="1:9" ht="132" thickBot="1" x14ac:dyDescent="0.35">
      <c r="A84" s="7"/>
      <c r="B84" s="29" t="s">
        <v>138</v>
      </c>
      <c r="C84" s="30" t="s">
        <v>146</v>
      </c>
      <c r="D84" s="30">
        <v>600</v>
      </c>
      <c r="E84" s="31" t="s">
        <v>23</v>
      </c>
      <c r="F84" s="31" t="s">
        <v>64</v>
      </c>
      <c r="G84" s="32">
        <f>'[3]ОБРАЗОВАНИЕ 07'!FY33+'[3]ОБРАЗОВАНИЕ 07'!FY37</f>
        <v>26094.397200000003</v>
      </c>
      <c r="H84" s="32">
        <f>[1]программы!G84</f>
        <v>17010.983634999997</v>
      </c>
      <c r="I84" s="32">
        <f>[2]программы!G84</f>
        <v>19003.831915000002</v>
      </c>
    </row>
    <row r="85" spans="1:9" ht="113.25" thickBot="1" x14ac:dyDescent="0.35">
      <c r="A85" s="7"/>
      <c r="B85" s="29" t="s">
        <v>139</v>
      </c>
      <c r="C85" s="30" t="s">
        <v>146</v>
      </c>
      <c r="D85" s="30">
        <v>800</v>
      </c>
      <c r="E85" s="31" t="s">
        <v>23</v>
      </c>
      <c r="F85" s="31" t="s">
        <v>64</v>
      </c>
      <c r="G85" s="32">
        <f>'[3]ОБРАЗОВАНИЕ 07'!CY23+'[3]ОБРАЗОВАНИЕ 07'!CY27</f>
        <v>768.40000000000009</v>
      </c>
      <c r="H85" s="32">
        <f>[1]программы!G85</f>
        <v>576.29999999999995</v>
      </c>
      <c r="I85" s="32">
        <f>[2]программы!G85</f>
        <v>614.72</v>
      </c>
    </row>
    <row r="86" spans="1:9" ht="207" thickBot="1" x14ac:dyDescent="0.35">
      <c r="A86" s="7"/>
      <c r="B86" s="35" t="s">
        <v>147</v>
      </c>
      <c r="C86" s="30" t="s">
        <v>148</v>
      </c>
      <c r="D86" s="30">
        <v>100</v>
      </c>
      <c r="E86" s="31" t="s">
        <v>23</v>
      </c>
      <c r="F86" s="31" t="s">
        <v>64</v>
      </c>
      <c r="G86" s="32">
        <f>'[3]ОБРАЗОВАНИЕ 07'!D25</f>
        <v>54472.994624999992</v>
      </c>
      <c r="H86" s="32">
        <f>[1]программы!G86</f>
        <v>54472.994624999992</v>
      </c>
      <c r="I86" s="32">
        <f>[2]программы!G86</f>
        <v>54472.994624999992</v>
      </c>
    </row>
    <row r="87" spans="1:9" ht="169.5" thickBot="1" x14ac:dyDescent="0.35">
      <c r="A87" s="7"/>
      <c r="B87" s="35" t="s">
        <v>149</v>
      </c>
      <c r="C87" s="30" t="s">
        <v>148</v>
      </c>
      <c r="D87" s="30">
        <v>200</v>
      </c>
      <c r="E87" s="31" t="s">
        <v>23</v>
      </c>
      <c r="F87" s="31" t="s">
        <v>64</v>
      </c>
      <c r="G87" s="32">
        <f>'[3]ОБРАЗОВАНИЕ 07'!FY25-'[3]ОБРАЗОВАНИЕ 07'!D25-'[3]ОБРАЗОВАНИЕ 07'!CI25-'[3]ОБРАЗОВАНИЕ 07'!CP25</f>
        <v>2096.1910000000062</v>
      </c>
      <c r="H87" s="32">
        <f>[1]программы!G87</f>
        <v>2096.1910000000062</v>
      </c>
      <c r="I87" s="32">
        <f>[2]программы!G87</f>
        <v>2096.1910000000062</v>
      </c>
    </row>
    <row r="88" spans="1:9" ht="169.5" thickBot="1" x14ac:dyDescent="0.35">
      <c r="A88" s="7"/>
      <c r="B88" s="35" t="s">
        <v>150</v>
      </c>
      <c r="C88" s="30" t="s">
        <v>148</v>
      </c>
      <c r="D88" s="30">
        <v>600</v>
      </c>
      <c r="E88" s="31" t="s">
        <v>23</v>
      </c>
      <c r="F88" s="31" t="s">
        <v>64</v>
      </c>
      <c r="G88" s="32">
        <f>'[3]ОБРАЗОВАНИЕ 07'!FY35</f>
        <v>101316.07889499998</v>
      </c>
      <c r="H88" s="32">
        <f>[1]программы!G88</f>
        <v>101316.07889499998</v>
      </c>
      <c r="I88" s="32">
        <f>[2]программы!G88</f>
        <v>101316.07889499998</v>
      </c>
    </row>
    <row r="89" spans="1:9" ht="188.25" thickBot="1" x14ac:dyDescent="0.35">
      <c r="A89" s="7"/>
      <c r="B89" s="35" t="s">
        <v>151</v>
      </c>
      <c r="C89" s="30" t="s">
        <v>152</v>
      </c>
      <c r="D89" s="30">
        <v>100</v>
      </c>
      <c r="E89" s="31" t="s">
        <v>23</v>
      </c>
      <c r="F89" s="31" t="s">
        <v>34</v>
      </c>
      <c r="G89" s="32">
        <f>'[3]ОБРАЗОВАНИЕ 07'!D26</f>
        <v>4026.3047999999999</v>
      </c>
      <c r="H89" s="32">
        <f>[1]программы!G89</f>
        <v>3442.6994448</v>
      </c>
      <c r="I89" s="32">
        <f>[2]программы!G89</f>
        <v>3752.7545999999998</v>
      </c>
    </row>
    <row r="90" spans="1:9" ht="150.75" thickBot="1" x14ac:dyDescent="0.35">
      <c r="A90" s="7"/>
      <c r="B90" s="35" t="s">
        <v>153</v>
      </c>
      <c r="C90" s="30" t="s">
        <v>152</v>
      </c>
      <c r="D90" s="30">
        <v>200</v>
      </c>
      <c r="E90" s="31" t="s">
        <v>23</v>
      </c>
      <c r="F90" s="31" t="s">
        <v>34</v>
      </c>
      <c r="G90" s="32">
        <f>'[3]ОБРАЗОВАНИЕ 07'!FY26-'[3]ОБРАЗОВАНИЕ 07'!D26-'[3]ОБРАЗОВАНИЕ 07'!CY26</f>
        <v>65.400000000000546</v>
      </c>
      <c r="H90" s="32">
        <f>[1]программы!G90</f>
        <v>38.700000000000273</v>
      </c>
      <c r="I90" s="32">
        <f>[2]программы!G90</f>
        <v>38.700000000000273</v>
      </c>
    </row>
    <row r="91" spans="1:9" ht="150.75" thickBot="1" x14ac:dyDescent="0.35">
      <c r="A91" s="7"/>
      <c r="B91" s="35" t="s">
        <v>154</v>
      </c>
      <c r="C91" s="30" t="s">
        <v>152</v>
      </c>
      <c r="D91" s="30">
        <v>600</v>
      </c>
      <c r="E91" s="31" t="s">
        <v>23</v>
      </c>
      <c r="F91" s="31" t="s">
        <v>34</v>
      </c>
      <c r="G91" s="32">
        <f>'[3]ОБРАЗОВАНИЕ 07'!FY36</f>
        <v>982.20279999999991</v>
      </c>
      <c r="H91" s="32">
        <f>[1]программы!G91</f>
        <v>895.34175920000007</v>
      </c>
      <c r="I91" s="32">
        <f>[2]программы!G91</f>
        <v>939.94879999999989</v>
      </c>
    </row>
    <row r="92" spans="1:9" ht="169.5" thickBot="1" x14ac:dyDescent="0.35">
      <c r="A92" s="7"/>
      <c r="B92" s="35" t="s">
        <v>155</v>
      </c>
      <c r="C92" s="50" t="s">
        <v>156</v>
      </c>
      <c r="D92" s="36">
        <v>300</v>
      </c>
      <c r="E92" s="36">
        <v>10</v>
      </c>
      <c r="F92" s="31" t="s">
        <v>35</v>
      </c>
      <c r="G92" s="53">
        <f>'[3]Социальная политика 10'!FY26</f>
        <v>614</v>
      </c>
      <c r="H92" s="53">
        <f>[1]программы!G92</f>
        <v>614</v>
      </c>
      <c r="I92" s="53">
        <f>[2]программы!G92</f>
        <v>614</v>
      </c>
    </row>
    <row r="93" spans="1:9" ht="132" thickBot="1" x14ac:dyDescent="0.35">
      <c r="A93" s="7"/>
      <c r="B93" s="35" t="s">
        <v>157</v>
      </c>
      <c r="C93" s="50" t="s">
        <v>158</v>
      </c>
      <c r="D93" s="36">
        <v>200</v>
      </c>
      <c r="E93" s="41" t="s">
        <v>23</v>
      </c>
      <c r="F93" s="54" t="s">
        <v>64</v>
      </c>
      <c r="G93" s="38">
        <f>'[3]ОБРАЗОВАНИЕ 07'!FY28</f>
        <v>363.01199999999994</v>
      </c>
      <c r="H93" s="38">
        <f>[1]программы!G93</f>
        <v>363.01199999999994</v>
      </c>
      <c r="I93" s="38">
        <f>[2]программы!G93</f>
        <v>362.18501999999995</v>
      </c>
    </row>
    <row r="94" spans="1:9" ht="132" thickBot="1" x14ac:dyDescent="0.35">
      <c r="A94" s="7"/>
      <c r="B94" s="35" t="s">
        <v>159</v>
      </c>
      <c r="C94" s="50" t="s">
        <v>158</v>
      </c>
      <c r="D94" s="36">
        <v>600</v>
      </c>
      <c r="E94" s="41" t="s">
        <v>23</v>
      </c>
      <c r="F94" s="54" t="s">
        <v>64</v>
      </c>
      <c r="G94" s="38">
        <f>'[3]ОБРАЗОВАНИЕ 07'!FY38</f>
        <v>972.42599999999993</v>
      </c>
      <c r="H94" s="38">
        <f>[1]программы!G94</f>
        <v>972.42599999999993</v>
      </c>
      <c r="I94" s="38">
        <f>[2]программы!G94</f>
        <v>970.11071000000004</v>
      </c>
    </row>
    <row r="95" spans="1:9" ht="132" thickBot="1" x14ac:dyDescent="0.35">
      <c r="A95" s="7"/>
      <c r="B95" s="35" t="s">
        <v>160</v>
      </c>
      <c r="C95" s="50" t="s">
        <v>161</v>
      </c>
      <c r="D95" s="36">
        <v>200</v>
      </c>
      <c r="E95" s="41" t="s">
        <v>23</v>
      </c>
      <c r="F95" s="31" t="s">
        <v>64</v>
      </c>
      <c r="G95" s="38">
        <f>+'[3]ОБРАЗОВАНИЕ 07'!FY79</f>
        <v>100</v>
      </c>
      <c r="H95" s="38">
        <f>[1]программы!G95</f>
        <v>100</v>
      </c>
      <c r="I95" s="38">
        <f>[2]программы!G95</f>
        <v>100</v>
      </c>
    </row>
    <row r="96" spans="1:9" ht="150.75" thickBot="1" x14ac:dyDescent="0.35">
      <c r="A96" s="7"/>
      <c r="B96" s="35" t="s">
        <v>162</v>
      </c>
      <c r="C96" s="50" t="s">
        <v>163</v>
      </c>
      <c r="D96" s="36">
        <v>600</v>
      </c>
      <c r="E96" s="41" t="s">
        <v>23</v>
      </c>
      <c r="F96" s="31" t="s">
        <v>64</v>
      </c>
      <c r="G96" s="38">
        <f>'[3]ОБРАЗОВАНИЕ 07'!FY39</f>
        <v>1117</v>
      </c>
      <c r="H96" s="38">
        <f>[1]программы!G96</f>
        <v>1126.9000000000001</v>
      </c>
      <c r="I96" s="38">
        <f>[2]программы!G96</f>
        <v>5628.1</v>
      </c>
    </row>
    <row r="97" spans="1:9" ht="169.5" thickBot="1" x14ac:dyDescent="0.35">
      <c r="A97" s="7"/>
      <c r="B97" s="35" t="s">
        <v>164</v>
      </c>
      <c r="C97" s="50" t="s">
        <v>165</v>
      </c>
      <c r="D97" s="36">
        <v>600</v>
      </c>
      <c r="E97" s="41" t="s">
        <v>23</v>
      </c>
      <c r="F97" s="31" t="s">
        <v>64</v>
      </c>
      <c r="G97" s="38">
        <f>'[3]ОБРАЗОВАНИЕ 07'!FY166</f>
        <v>2259.1999999999998</v>
      </c>
      <c r="H97" s="38">
        <f>[1]программы!G97</f>
        <v>2254.6</v>
      </c>
      <c r="I97" s="38">
        <f>[2]программы!G97</f>
        <v>0</v>
      </c>
    </row>
    <row r="98" spans="1:9" ht="38.25" thickBot="1" x14ac:dyDescent="0.35">
      <c r="A98" s="23"/>
      <c r="B98" s="24" t="s">
        <v>166</v>
      </c>
      <c r="C98" s="25" t="s">
        <v>167</v>
      </c>
      <c r="D98" s="26"/>
      <c r="E98" s="26"/>
      <c r="F98" s="26"/>
      <c r="G98" s="55"/>
      <c r="H98" s="55">
        <f>[1]программы!G98</f>
        <v>0</v>
      </c>
      <c r="I98" s="55">
        <f>[2]программы!G98</f>
        <v>0</v>
      </c>
    </row>
    <row r="99" spans="1:9" ht="19.5" thickBot="1" x14ac:dyDescent="0.35">
      <c r="A99" s="23"/>
      <c r="B99" s="24" t="s">
        <v>168</v>
      </c>
      <c r="C99" s="25" t="s">
        <v>169</v>
      </c>
      <c r="D99" s="26"/>
      <c r="E99" s="26"/>
      <c r="F99" s="26"/>
      <c r="G99" s="55"/>
      <c r="H99" s="55">
        <f>[1]программы!G99</f>
        <v>0</v>
      </c>
      <c r="I99" s="55">
        <f>[2]программы!G99</f>
        <v>0</v>
      </c>
    </row>
    <row r="100" spans="1:9" ht="38.25" thickBot="1" x14ac:dyDescent="0.35">
      <c r="A100" s="23"/>
      <c r="B100" s="24" t="s">
        <v>170</v>
      </c>
      <c r="C100" s="25" t="s">
        <v>171</v>
      </c>
      <c r="D100" s="26"/>
      <c r="E100" s="26"/>
      <c r="F100" s="26"/>
      <c r="G100" s="55"/>
      <c r="H100" s="55">
        <f>[1]программы!G100</f>
        <v>0</v>
      </c>
      <c r="I100" s="55">
        <f>[2]программы!G100</f>
        <v>0</v>
      </c>
    </row>
    <row r="101" spans="1:9" ht="38.25" thickBot="1" x14ac:dyDescent="0.35">
      <c r="A101" s="23"/>
      <c r="B101" s="24" t="s">
        <v>172</v>
      </c>
      <c r="C101" s="25" t="s">
        <v>173</v>
      </c>
      <c r="D101" s="26"/>
      <c r="E101" s="26"/>
      <c r="F101" s="26"/>
      <c r="G101" s="55"/>
      <c r="H101" s="55">
        <f>[1]программы!G101</f>
        <v>0</v>
      </c>
      <c r="I101" s="55">
        <f>[2]программы!G101</f>
        <v>0</v>
      </c>
    </row>
    <row r="102" spans="1:9" ht="19.5" thickBot="1" x14ac:dyDescent="0.35">
      <c r="A102" s="47" t="s">
        <v>174</v>
      </c>
      <c r="B102" s="52" t="s">
        <v>175</v>
      </c>
      <c r="C102" s="47" t="s">
        <v>176</v>
      </c>
      <c r="D102" s="52"/>
      <c r="E102" s="52"/>
      <c r="F102" s="52"/>
      <c r="G102" s="22">
        <f>G103+G109</f>
        <v>26990.7984</v>
      </c>
      <c r="H102" s="22">
        <f>[1]программы!G102</f>
        <v>26067.4444</v>
      </c>
      <c r="I102" s="22">
        <f>[2]программы!G102</f>
        <v>26181.016399999997</v>
      </c>
    </row>
    <row r="103" spans="1:9" ht="57" thickBot="1" x14ac:dyDescent="0.35">
      <c r="A103" s="23"/>
      <c r="B103" s="24" t="s">
        <v>177</v>
      </c>
      <c r="C103" s="25" t="s">
        <v>178</v>
      </c>
      <c r="D103" s="26"/>
      <c r="E103" s="26"/>
      <c r="F103" s="26"/>
      <c r="G103" s="27">
        <f>G104+G105+G106+G107+G108</f>
        <v>26690.7984</v>
      </c>
      <c r="H103" s="27">
        <f>[1]программы!G103</f>
        <v>25917.4444</v>
      </c>
      <c r="I103" s="27">
        <f>[2]программы!G103</f>
        <v>26031.016399999997</v>
      </c>
    </row>
    <row r="104" spans="1:9" ht="169.5" thickBot="1" x14ac:dyDescent="0.35">
      <c r="A104" s="7"/>
      <c r="B104" s="29" t="s">
        <v>179</v>
      </c>
      <c r="C104" s="30" t="s">
        <v>180</v>
      </c>
      <c r="D104" s="30">
        <v>100</v>
      </c>
      <c r="E104" s="31" t="s">
        <v>23</v>
      </c>
      <c r="F104" s="31" t="s">
        <v>54</v>
      </c>
      <c r="G104" s="32">
        <f>'[3]ОБРАЗОВАНИЕ 07'!D44</f>
        <v>11027.4192</v>
      </c>
      <c r="H104" s="32">
        <f>[1]программы!G104</f>
        <v>11027.4192</v>
      </c>
      <c r="I104" s="32">
        <f>[2]программы!G104</f>
        <v>11027.4192</v>
      </c>
    </row>
    <row r="105" spans="1:9" ht="113.25" thickBot="1" x14ac:dyDescent="0.35">
      <c r="A105" s="7"/>
      <c r="B105" s="29" t="s">
        <v>181</v>
      </c>
      <c r="C105" s="30" t="s">
        <v>180</v>
      </c>
      <c r="D105" s="30">
        <v>200</v>
      </c>
      <c r="E105" s="31" t="s">
        <v>23</v>
      </c>
      <c r="F105" s="31" t="s">
        <v>54</v>
      </c>
      <c r="G105" s="32">
        <f>'[3]ОБРАЗОВАНИЕ 07'!FY44-'[3]ОБРАЗОВАНИЕ 07'!D44-'[3]ОБРАЗОВАНИЕ 07'!CY44-'[3]ОБРАЗОВАНИЕ 07'!DJ44</f>
        <v>1422.2243999999992</v>
      </c>
      <c r="H105" s="32">
        <f>[1]программы!G105</f>
        <v>1029.1141999999982</v>
      </c>
      <c r="I105" s="32">
        <f>[2]программы!G105</f>
        <v>1101.7577999999976</v>
      </c>
    </row>
    <row r="106" spans="1:9" ht="113.25" thickBot="1" x14ac:dyDescent="0.35">
      <c r="A106" s="7"/>
      <c r="B106" s="29" t="s">
        <v>182</v>
      </c>
      <c r="C106" s="30" t="s">
        <v>180</v>
      </c>
      <c r="D106" s="30">
        <v>300</v>
      </c>
      <c r="E106" s="31" t="s">
        <v>23</v>
      </c>
      <c r="F106" s="31" t="s">
        <v>54</v>
      </c>
      <c r="G106" s="32">
        <f>'[3]ОБРАЗОВАНИЕ 07'!DK44</f>
        <v>18</v>
      </c>
      <c r="H106" s="32">
        <f>[1]программы!G106</f>
        <v>0</v>
      </c>
      <c r="I106" s="32">
        <f>[2]программы!G106</f>
        <v>0</v>
      </c>
    </row>
    <row r="107" spans="1:9" ht="132" thickBot="1" x14ac:dyDescent="0.35">
      <c r="A107" s="7"/>
      <c r="B107" s="29" t="s">
        <v>183</v>
      </c>
      <c r="C107" s="30" t="s">
        <v>180</v>
      </c>
      <c r="D107" s="30">
        <v>600</v>
      </c>
      <c r="E107" s="31" t="s">
        <v>23</v>
      </c>
      <c r="F107" s="31" t="s">
        <v>54</v>
      </c>
      <c r="G107" s="32">
        <f>'[3]ОБРАЗОВАНИЕ 07'!FY47</f>
        <v>14213.654799999998</v>
      </c>
      <c r="H107" s="32">
        <f>[1]программы!G107</f>
        <v>13851.411</v>
      </c>
      <c r="I107" s="32">
        <f>[2]программы!G107</f>
        <v>13892.339399999999</v>
      </c>
    </row>
    <row r="108" spans="1:9" ht="113.25" thickBot="1" x14ac:dyDescent="0.35">
      <c r="A108" s="7"/>
      <c r="B108" s="29" t="s">
        <v>184</v>
      </c>
      <c r="C108" s="30" t="s">
        <v>180</v>
      </c>
      <c r="D108" s="30">
        <v>800</v>
      </c>
      <c r="E108" s="31" t="s">
        <v>23</v>
      </c>
      <c r="F108" s="31" t="s">
        <v>54</v>
      </c>
      <c r="G108" s="32">
        <f>'[3]ОБРАЗОВАНИЕ 07'!CY44</f>
        <v>9.5</v>
      </c>
      <c r="H108" s="32">
        <f>[1]программы!G108</f>
        <v>9.5</v>
      </c>
      <c r="I108" s="32">
        <f>[2]программы!G108</f>
        <v>9.5</v>
      </c>
    </row>
    <row r="109" spans="1:9" ht="38.25" thickBot="1" x14ac:dyDescent="0.35">
      <c r="A109" s="23"/>
      <c r="B109" s="24" t="s">
        <v>185</v>
      </c>
      <c r="C109" s="25" t="s">
        <v>186</v>
      </c>
      <c r="D109" s="26"/>
      <c r="E109" s="26"/>
      <c r="F109" s="26"/>
      <c r="G109" s="27">
        <f>G110</f>
        <v>300</v>
      </c>
      <c r="H109" s="27">
        <f>[1]программы!G109</f>
        <v>150</v>
      </c>
      <c r="I109" s="27">
        <f>[2]программы!G109</f>
        <v>150</v>
      </c>
    </row>
    <row r="110" spans="1:9" ht="94.5" thickBot="1" x14ac:dyDescent="0.35">
      <c r="A110" s="7"/>
      <c r="B110" s="29" t="s">
        <v>187</v>
      </c>
      <c r="C110" s="30" t="s">
        <v>188</v>
      </c>
      <c r="D110" s="30">
        <v>200</v>
      </c>
      <c r="E110" s="31" t="s">
        <v>23</v>
      </c>
      <c r="F110" s="31" t="s">
        <v>189</v>
      </c>
      <c r="G110" s="32">
        <f>'[3]ОБРАЗОВАНИЕ 07'!FY65</f>
        <v>300</v>
      </c>
      <c r="H110" s="32">
        <f>[1]программы!G110</f>
        <v>150</v>
      </c>
      <c r="I110" s="32">
        <f>[2]программы!G110</f>
        <v>150</v>
      </c>
    </row>
    <row r="111" spans="1:9" ht="19.5" thickBot="1" x14ac:dyDescent="0.35">
      <c r="A111" s="47" t="s">
        <v>190</v>
      </c>
      <c r="B111" s="52" t="s">
        <v>191</v>
      </c>
      <c r="C111" s="47" t="s">
        <v>192</v>
      </c>
      <c r="D111" s="52"/>
      <c r="E111" s="52"/>
      <c r="F111" s="52"/>
      <c r="G111" s="22">
        <f>G112+G116</f>
        <v>3144.7</v>
      </c>
      <c r="H111" s="22">
        <f>[1]программы!G111</f>
        <v>3155.7</v>
      </c>
      <c r="I111" s="22">
        <f>[2]программы!G111</f>
        <v>3166.7</v>
      </c>
    </row>
    <row r="112" spans="1:9" ht="57" thickBot="1" x14ac:dyDescent="0.35">
      <c r="A112" s="23"/>
      <c r="B112" s="24" t="s">
        <v>193</v>
      </c>
      <c r="C112" s="25" t="s">
        <v>194</v>
      </c>
      <c r="D112" s="26"/>
      <c r="E112" s="26"/>
      <c r="F112" s="26"/>
      <c r="G112" s="27">
        <f>G113+G114+G115</f>
        <v>0</v>
      </c>
      <c r="H112" s="27">
        <f>[1]программы!G112</f>
        <v>0</v>
      </c>
      <c r="I112" s="27">
        <f>[2]программы!G112</f>
        <v>0</v>
      </c>
    </row>
    <row r="113" spans="1:9" ht="113.25" thickBot="1" x14ac:dyDescent="0.35">
      <c r="A113" s="7"/>
      <c r="B113" s="29" t="s">
        <v>195</v>
      </c>
      <c r="C113" s="30" t="s">
        <v>196</v>
      </c>
      <c r="D113" s="30">
        <v>200</v>
      </c>
      <c r="E113" s="31" t="s">
        <v>23</v>
      </c>
      <c r="F113" s="31" t="s">
        <v>23</v>
      </c>
      <c r="G113" s="32"/>
      <c r="H113" s="32">
        <f>[1]программы!G113</f>
        <v>0</v>
      </c>
      <c r="I113" s="32">
        <f>[2]программы!G113</f>
        <v>0</v>
      </c>
    </row>
    <row r="114" spans="1:9" ht="113.25" thickBot="1" x14ac:dyDescent="0.35">
      <c r="A114" s="7"/>
      <c r="B114" s="29" t="s">
        <v>197</v>
      </c>
      <c r="C114" s="30" t="s">
        <v>198</v>
      </c>
      <c r="D114" s="30">
        <v>200</v>
      </c>
      <c r="E114" s="31" t="s">
        <v>23</v>
      </c>
      <c r="F114" s="31" t="s">
        <v>23</v>
      </c>
      <c r="G114" s="32"/>
      <c r="H114" s="32">
        <f>[1]программы!G114</f>
        <v>0</v>
      </c>
      <c r="I114" s="32">
        <f>[2]программы!G114</f>
        <v>0</v>
      </c>
    </row>
    <row r="115" spans="1:9" ht="113.25" thickBot="1" x14ac:dyDescent="0.35">
      <c r="A115" s="7"/>
      <c r="B115" s="29" t="s">
        <v>199</v>
      </c>
      <c r="C115" s="30" t="s">
        <v>200</v>
      </c>
      <c r="D115" s="30">
        <v>200</v>
      </c>
      <c r="E115" s="31" t="s">
        <v>23</v>
      </c>
      <c r="F115" s="31" t="s">
        <v>23</v>
      </c>
      <c r="G115" s="32"/>
      <c r="H115" s="32">
        <f>[1]программы!G115</f>
        <v>0</v>
      </c>
      <c r="I115" s="32">
        <f>[2]программы!G115</f>
        <v>0</v>
      </c>
    </row>
    <row r="116" spans="1:9" ht="19.5" thickBot="1" x14ac:dyDescent="0.35">
      <c r="A116" s="23"/>
      <c r="B116" s="24" t="s">
        <v>201</v>
      </c>
      <c r="C116" s="25" t="s">
        <v>202</v>
      </c>
      <c r="D116" s="26"/>
      <c r="E116" s="26"/>
      <c r="F116" s="26"/>
      <c r="G116" s="27">
        <f>G119+G117+G118</f>
        <v>3144.7</v>
      </c>
      <c r="H116" s="27">
        <f>[1]программы!G116</f>
        <v>3155.7</v>
      </c>
      <c r="I116" s="27">
        <f>[2]программы!G116</f>
        <v>3166.7</v>
      </c>
    </row>
    <row r="117" spans="1:9" ht="113.25" thickBot="1" x14ac:dyDescent="0.35">
      <c r="A117" s="7"/>
      <c r="B117" s="29" t="s">
        <v>203</v>
      </c>
      <c r="C117" s="30" t="s">
        <v>204</v>
      </c>
      <c r="D117" s="30">
        <v>200</v>
      </c>
      <c r="E117" s="31" t="s">
        <v>23</v>
      </c>
      <c r="F117" s="31" t="s">
        <v>23</v>
      </c>
      <c r="G117" s="32">
        <f>'[3]ОБРАЗОВАНИЕ 07'!FY61</f>
        <v>2748</v>
      </c>
      <c r="H117" s="32">
        <f>[1]программы!G117</f>
        <v>2748</v>
      </c>
      <c r="I117" s="32">
        <f>[2]программы!G117</f>
        <v>2748</v>
      </c>
    </row>
    <row r="118" spans="1:9" ht="94.5" thickBot="1" x14ac:dyDescent="0.35">
      <c r="A118" s="7"/>
      <c r="B118" s="29" t="s">
        <v>205</v>
      </c>
      <c r="C118" s="30" t="s">
        <v>206</v>
      </c>
      <c r="D118" s="30">
        <v>300</v>
      </c>
      <c r="E118" s="31" t="s">
        <v>23</v>
      </c>
      <c r="F118" s="31" t="s">
        <v>23</v>
      </c>
      <c r="G118" s="32">
        <f>'[3]ОБРАЗОВАНИЕ 07'!FY62</f>
        <v>275</v>
      </c>
      <c r="H118" s="32">
        <f>[1]программы!G118</f>
        <v>286</v>
      </c>
      <c r="I118" s="32">
        <f>[2]программы!G118</f>
        <v>297</v>
      </c>
    </row>
    <row r="119" spans="1:9" ht="113.25" thickBot="1" x14ac:dyDescent="0.35">
      <c r="A119" s="7"/>
      <c r="B119" s="29" t="s">
        <v>207</v>
      </c>
      <c r="C119" s="30" t="s">
        <v>204</v>
      </c>
      <c r="D119" s="30">
        <v>200</v>
      </c>
      <c r="E119" s="31" t="s">
        <v>23</v>
      </c>
      <c r="F119" s="31" t="s">
        <v>23</v>
      </c>
      <c r="G119" s="32">
        <f>'[3]ОБРАЗОВАНИЕ 07'!FY60</f>
        <v>121.7</v>
      </c>
      <c r="H119" s="32">
        <f>[1]программы!G119</f>
        <v>121.7</v>
      </c>
      <c r="I119" s="32">
        <f>[2]программы!G119</f>
        <v>121.7</v>
      </c>
    </row>
    <row r="120" spans="1:9" ht="38.25" thickBot="1" x14ac:dyDescent="0.35">
      <c r="A120" s="47" t="s">
        <v>208</v>
      </c>
      <c r="B120" s="48" t="s">
        <v>209</v>
      </c>
      <c r="C120" s="47" t="s">
        <v>210</v>
      </c>
      <c r="D120" s="52"/>
      <c r="E120" s="52"/>
      <c r="F120" s="52"/>
      <c r="G120" s="22">
        <f>G121+G125</f>
        <v>13771.732800000002</v>
      </c>
      <c r="H120" s="22">
        <f>[1]программы!G120</f>
        <v>12991.4908</v>
      </c>
      <c r="I120" s="22">
        <f>[2]программы!G120</f>
        <v>13236.23341716</v>
      </c>
    </row>
    <row r="121" spans="1:9" ht="57" thickBot="1" x14ac:dyDescent="0.35">
      <c r="A121" s="23"/>
      <c r="B121" s="24" t="s">
        <v>211</v>
      </c>
      <c r="C121" s="25" t="s">
        <v>212</v>
      </c>
      <c r="D121" s="26"/>
      <c r="E121" s="26"/>
      <c r="F121" s="26"/>
      <c r="G121" s="27">
        <f>G122+G123+G124</f>
        <v>2903.2309999999998</v>
      </c>
      <c r="H121" s="27">
        <f>[1]программы!G121</f>
        <v>2863.2309999999998</v>
      </c>
      <c r="I121" s="27">
        <f>[2]программы!G121</f>
        <v>2914.0142730999996</v>
      </c>
    </row>
    <row r="122" spans="1:9" ht="188.25" thickBot="1" x14ac:dyDescent="0.35">
      <c r="A122" s="7"/>
      <c r="B122" s="35" t="s">
        <v>213</v>
      </c>
      <c r="C122" s="36" t="s">
        <v>214</v>
      </c>
      <c r="D122" s="36">
        <v>100</v>
      </c>
      <c r="E122" s="31" t="s">
        <v>23</v>
      </c>
      <c r="F122" s="31" t="s">
        <v>189</v>
      </c>
      <c r="G122" s="38">
        <f>'[3]ОБРАЗОВАНИЕ 07'!D64</f>
        <v>2526.5309999999999</v>
      </c>
      <c r="H122" s="38">
        <f>[1]программы!G122</f>
        <v>2526.5309999999999</v>
      </c>
      <c r="I122" s="38">
        <f>[2]программы!G122</f>
        <v>2577.3142730999998</v>
      </c>
    </row>
    <row r="123" spans="1:9" ht="150.75" thickBot="1" x14ac:dyDescent="0.35">
      <c r="A123" s="7"/>
      <c r="B123" s="35" t="s">
        <v>215</v>
      </c>
      <c r="C123" s="36" t="s">
        <v>214</v>
      </c>
      <c r="D123" s="36">
        <v>200</v>
      </c>
      <c r="E123" s="31" t="s">
        <v>23</v>
      </c>
      <c r="F123" s="31" t="s">
        <v>189</v>
      </c>
      <c r="G123" s="38">
        <f>'[3]ОБРАЗОВАНИЕ 07'!FY64-'[3]ОБРАЗОВАНИЕ 07'!D64-'[3]ОБРАЗОВАНИЕ 07'!CY64</f>
        <v>372.49999999999983</v>
      </c>
      <c r="H123" s="38">
        <f>[1]программы!G123</f>
        <v>332.49999999999983</v>
      </c>
      <c r="I123" s="38">
        <f>[2]программы!G123</f>
        <v>332.49999999999983</v>
      </c>
    </row>
    <row r="124" spans="1:9" ht="132" thickBot="1" x14ac:dyDescent="0.35">
      <c r="A124" s="7"/>
      <c r="B124" s="35" t="s">
        <v>216</v>
      </c>
      <c r="C124" s="36" t="s">
        <v>214</v>
      </c>
      <c r="D124" s="36">
        <v>800</v>
      </c>
      <c r="E124" s="31" t="s">
        <v>23</v>
      </c>
      <c r="F124" s="31" t="s">
        <v>189</v>
      </c>
      <c r="G124" s="38">
        <f>'[3]ОБРАЗОВАНИЕ 07'!CY64</f>
        <v>4.2</v>
      </c>
      <c r="H124" s="38">
        <f>[1]программы!G124</f>
        <v>4.2</v>
      </c>
      <c r="I124" s="38">
        <f>[2]программы!G124</f>
        <v>4.2</v>
      </c>
    </row>
    <row r="125" spans="1:9" ht="75.75" thickBot="1" x14ac:dyDescent="0.35">
      <c r="A125" s="23"/>
      <c r="B125" s="24" t="s">
        <v>217</v>
      </c>
      <c r="C125" s="25" t="s">
        <v>218</v>
      </c>
      <c r="D125" s="26"/>
      <c r="E125" s="26"/>
      <c r="F125" s="26"/>
      <c r="G125" s="27">
        <f>G126+G127+G128</f>
        <v>10868.501800000002</v>
      </c>
      <c r="H125" s="27">
        <f>[1]программы!G125</f>
        <v>10128.2598</v>
      </c>
      <c r="I125" s="27">
        <f>[2]программы!G125</f>
        <v>10322.21914406</v>
      </c>
    </row>
    <row r="126" spans="1:9" ht="169.5" thickBot="1" x14ac:dyDescent="0.35">
      <c r="A126" s="7"/>
      <c r="B126" s="35" t="s">
        <v>219</v>
      </c>
      <c r="C126" s="36" t="s">
        <v>220</v>
      </c>
      <c r="D126" s="36">
        <v>100</v>
      </c>
      <c r="E126" s="31" t="s">
        <v>23</v>
      </c>
      <c r="F126" s="31" t="s">
        <v>189</v>
      </c>
      <c r="G126" s="38">
        <f>'[3]ОБРАЗОВАНИЕ 07'!D66+'[3]ОБРАЗОВАНИЕ 07'!D67</f>
        <v>8743.3205999999991</v>
      </c>
      <c r="H126" s="38">
        <f>[1]программы!G126</f>
        <v>8743.3205999999991</v>
      </c>
      <c r="I126" s="38">
        <f>[2]программы!G126</f>
        <v>8919.0613440600009</v>
      </c>
    </row>
    <row r="127" spans="1:9" ht="132" thickBot="1" x14ac:dyDescent="0.35">
      <c r="A127" s="7"/>
      <c r="B127" s="35" t="s">
        <v>221</v>
      </c>
      <c r="C127" s="36" t="s">
        <v>220</v>
      </c>
      <c r="D127" s="36">
        <v>200</v>
      </c>
      <c r="E127" s="31" t="s">
        <v>23</v>
      </c>
      <c r="F127" s="31" t="s">
        <v>189</v>
      </c>
      <c r="G127" s="38">
        <f>'[3]ОБРАЗОВАНИЕ 07'!FY66+'[3]ОБРАЗОВАНИЕ 07'!FY67-'[3]ОБРАЗОВАНИЕ 07'!D66-'[3]ОБРАЗОВАНИЕ 07'!D67-'[3]ОБРАЗОВАНИЕ 07'!CY66-'[3]ОБРАЗОВАНИЕ 07'!CY67</f>
        <v>2117.981200000002</v>
      </c>
      <c r="H127" s="38">
        <f>[1]программы!G127</f>
        <v>1377.7391999999998</v>
      </c>
      <c r="I127" s="38">
        <f>[2]программы!G127</f>
        <v>1395.957799999999</v>
      </c>
    </row>
    <row r="128" spans="1:9" ht="113.25" thickBot="1" x14ac:dyDescent="0.35">
      <c r="A128" s="7"/>
      <c r="B128" s="35" t="s">
        <v>222</v>
      </c>
      <c r="C128" s="36" t="s">
        <v>220</v>
      </c>
      <c r="D128" s="36">
        <v>800</v>
      </c>
      <c r="E128" s="31" t="s">
        <v>23</v>
      </c>
      <c r="F128" s="31" t="s">
        <v>189</v>
      </c>
      <c r="G128" s="38">
        <f>'[3]ОБРАЗОВАНИЕ 07'!CY66+'[3]ОБРАЗОВАНИЕ 07'!CY67</f>
        <v>7.2</v>
      </c>
      <c r="H128" s="38">
        <f>[1]программы!G128</f>
        <v>7.2</v>
      </c>
      <c r="I128" s="38">
        <f>[2]программы!G128</f>
        <v>7.2</v>
      </c>
    </row>
    <row r="129" spans="1:9" ht="19.5" thickBot="1" x14ac:dyDescent="0.35">
      <c r="A129" s="47" t="s">
        <v>223</v>
      </c>
      <c r="B129" s="48" t="s">
        <v>224</v>
      </c>
      <c r="C129" s="47" t="s">
        <v>225</v>
      </c>
      <c r="D129" s="52"/>
      <c r="E129" s="52"/>
      <c r="F129" s="52"/>
      <c r="G129" s="22">
        <f>G130+G132+G134</f>
        <v>22522.572</v>
      </c>
      <c r="H129" s="22">
        <f>[1]программы!G129</f>
        <v>20226.114120000002</v>
      </c>
      <c r="I129" s="22">
        <f>[2]программы!G129</f>
        <v>20879.1503572</v>
      </c>
    </row>
    <row r="130" spans="1:9" ht="38.25" thickBot="1" x14ac:dyDescent="0.35">
      <c r="A130" s="23"/>
      <c r="B130" s="24" t="s">
        <v>226</v>
      </c>
      <c r="C130" s="25" t="s">
        <v>227</v>
      </c>
      <c r="D130" s="26"/>
      <c r="E130" s="26"/>
      <c r="F130" s="26"/>
      <c r="G130" s="27">
        <f>G131</f>
        <v>300</v>
      </c>
      <c r="H130" s="27">
        <f>[1]программы!G130</f>
        <v>150</v>
      </c>
      <c r="I130" s="27">
        <f>[2]программы!G130</f>
        <v>150</v>
      </c>
    </row>
    <row r="131" spans="1:9" ht="113.25" thickBot="1" x14ac:dyDescent="0.35">
      <c r="A131" s="7"/>
      <c r="B131" s="35" t="s">
        <v>228</v>
      </c>
      <c r="C131" s="41" t="s">
        <v>229</v>
      </c>
      <c r="D131" s="36">
        <v>200</v>
      </c>
      <c r="E131" s="36">
        <v>11</v>
      </c>
      <c r="F131" s="56" t="s">
        <v>34</v>
      </c>
      <c r="G131" s="38">
        <f>'[3]Физическая кул.испорт 11'!FY8</f>
        <v>300</v>
      </c>
      <c r="H131" s="38">
        <f>[1]программы!G131</f>
        <v>150</v>
      </c>
      <c r="I131" s="38">
        <f>[2]программы!G131</f>
        <v>150</v>
      </c>
    </row>
    <row r="132" spans="1:9" ht="38.25" thickBot="1" x14ac:dyDescent="0.35">
      <c r="A132" s="23"/>
      <c r="B132" s="24" t="s">
        <v>230</v>
      </c>
      <c r="C132" s="25" t="s">
        <v>231</v>
      </c>
      <c r="D132" s="26"/>
      <c r="E132" s="26"/>
      <c r="F132" s="26"/>
      <c r="G132" s="27">
        <f>G133</f>
        <v>22222.572</v>
      </c>
      <c r="H132" s="27">
        <f>[1]программы!G132</f>
        <v>20076.114120000002</v>
      </c>
      <c r="I132" s="27">
        <f>[2]программы!G132</f>
        <v>20729.1503572</v>
      </c>
    </row>
    <row r="133" spans="1:9" ht="132" thickBot="1" x14ac:dyDescent="0.35">
      <c r="A133" s="7"/>
      <c r="B133" s="35" t="s">
        <v>232</v>
      </c>
      <c r="C133" s="56" t="s">
        <v>233</v>
      </c>
      <c r="D133" s="50">
        <v>600</v>
      </c>
      <c r="E133" s="56">
        <v>11</v>
      </c>
      <c r="F133" s="56" t="s">
        <v>64</v>
      </c>
      <c r="G133" s="38">
        <f>'[3]Физическая кул.испорт 11'!FY11</f>
        <v>22222.572</v>
      </c>
      <c r="H133" s="38">
        <f>[1]программы!G133</f>
        <v>20076.114120000002</v>
      </c>
      <c r="I133" s="38">
        <f>[2]программы!G133</f>
        <v>20729.1503572</v>
      </c>
    </row>
    <row r="134" spans="1:9" ht="38.25" thickBot="1" x14ac:dyDescent="0.35">
      <c r="A134" s="23"/>
      <c r="B134" s="24" t="s">
        <v>230</v>
      </c>
      <c r="C134" s="25" t="s">
        <v>234</v>
      </c>
      <c r="D134" s="26"/>
      <c r="E134" s="26"/>
      <c r="F134" s="26"/>
      <c r="G134" s="27"/>
      <c r="H134" s="27">
        <f>[1]программы!G134</f>
        <v>0</v>
      </c>
      <c r="I134" s="27">
        <f>[2]программы!G134</f>
        <v>0</v>
      </c>
    </row>
    <row r="135" spans="1:9" ht="75.75" thickBot="1" x14ac:dyDescent="0.35">
      <c r="A135" s="13" t="s">
        <v>235</v>
      </c>
      <c r="B135" s="57" t="s">
        <v>236</v>
      </c>
      <c r="C135" s="58" t="s">
        <v>237</v>
      </c>
      <c r="D135" s="58"/>
      <c r="E135" s="59"/>
      <c r="F135" s="59"/>
      <c r="G135" s="60">
        <f>+G136+G140+G143</f>
        <v>2777.0782199999999</v>
      </c>
      <c r="H135" s="60">
        <f>[1]программы!G135</f>
        <v>2926.5</v>
      </c>
      <c r="I135" s="60">
        <f>[2]программы!G135</f>
        <v>33375.599999999999</v>
      </c>
    </row>
    <row r="136" spans="1:9" ht="57" thickBot="1" x14ac:dyDescent="0.35">
      <c r="A136" s="18" t="s">
        <v>238</v>
      </c>
      <c r="B136" s="61" t="s">
        <v>239</v>
      </c>
      <c r="C136" s="62" t="s">
        <v>240</v>
      </c>
      <c r="D136" s="62"/>
      <c r="E136" s="63"/>
      <c r="F136" s="63"/>
      <c r="G136" s="64">
        <f>+G137+G139</f>
        <v>2777.0782199999999</v>
      </c>
      <c r="H136" s="64">
        <f>[1]программы!G136</f>
        <v>2926.5</v>
      </c>
      <c r="I136" s="64">
        <f>[2]программы!G136</f>
        <v>3036.9</v>
      </c>
    </row>
    <row r="137" spans="1:9" ht="38.25" thickBot="1" x14ac:dyDescent="0.35">
      <c r="A137" s="23"/>
      <c r="B137" s="24" t="s">
        <v>241</v>
      </c>
      <c r="C137" s="25" t="s">
        <v>242</v>
      </c>
      <c r="D137" s="26"/>
      <c r="E137" s="26"/>
      <c r="F137" s="26"/>
      <c r="G137" s="55">
        <f>+G138</f>
        <v>2777.0782199999999</v>
      </c>
      <c r="H137" s="55">
        <f>[1]программы!G137</f>
        <v>2926.5</v>
      </c>
      <c r="I137" s="55">
        <f>[2]программы!G137</f>
        <v>3036.9</v>
      </c>
    </row>
    <row r="138" spans="1:9" ht="150.75" thickBot="1" x14ac:dyDescent="0.35">
      <c r="A138" s="7"/>
      <c r="B138" s="35" t="s">
        <v>243</v>
      </c>
      <c r="C138" s="36" t="s">
        <v>244</v>
      </c>
      <c r="D138" s="36">
        <v>300</v>
      </c>
      <c r="E138" s="36">
        <v>10</v>
      </c>
      <c r="F138" s="31" t="s">
        <v>54</v>
      </c>
      <c r="G138" s="42">
        <f>'[3]Социальная политика 10'!FY13</f>
        <v>2777.0782199999999</v>
      </c>
      <c r="H138" s="42">
        <f>[1]программы!G138</f>
        <v>2926.5</v>
      </c>
      <c r="I138" s="42">
        <f>[2]программы!G138</f>
        <v>3036.9</v>
      </c>
    </row>
    <row r="139" spans="1:9" ht="57" thickBot="1" x14ac:dyDescent="0.35">
      <c r="A139" s="23"/>
      <c r="B139" s="24" t="s">
        <v>245</v>
      </c>
      <c r="C139" s="25" t="s">
        <v>246</v>
      </c>
      <c r="D139" s="26"/>
      <c r="E139" s="26"/>
      <c r="F139" s="26"/>
      <c r="G139" s="55"/>
      <c r="H139" s="55">
        <f>[1]программы!G139</f>
        <v>0</v>
      </c>
      <c r="I139" s="55">
        <f>[2]программы!G139</f>
        <v>0</v>
      </c>
    </row>
    <row r="140" spans="1:9" ht="19.5" thickBot="1" x14ac:dyDescent="0.35">
      <c r="A140" s="18" t="s">
        <v>247</v>
      </c>
      <c r="B140" s="61" t="s">
        <v>248</v>
      </c>
      <c r="C140" s="62" t="s">
        <v>249</v>
      </c>
      <c r="D140" s="62"/>
      <c r="E140" s="63"/>
      <c r="F140" s="63"/>
      <c r="G140" s="64">
        <f>+G141+G142</f>
        <v>0</v>
      </c>
      <c r="H140" s="64">
        <f>[1]программы!G140</f>
        <v>0</v>
      </c>
      <c r="I140" s="64">
        <f>[2]программы!G140</f>
        <v>0</v>
      </c>
    </row>
    <row r="141" spans="1:9" ht="19.5" thickBot="1" x14ac:dyDescent="0.35">
      <c r="A141" s="23"/>
      <c r="B141" s="24" t="s">
        <v>250</v>
      </c>
      <c r="C141" s="25" t="s">
        <v>251</v>
      </c>
      <c r="D141" s="26"/>
      <c r="E141" s="26"/>
      <c r="F141" s="26"/>
      <c r="G141" s="55"/>
      <c r="H141" s="55">
        <f>[1]программы!G141</f>
        <v>0</v>
      </c>
      <c r="I141" s="55">
        <f>[2]программы!G141</f>
        <v>0</v>
      </c>
    </row>
    <row r="142" spans="1:9" ht="38.25" thickBot="1" x14ac:dyDescent="0.35">
      <c r="A142" s="23"/>
      <c r="B142" s="24" t="s">
        <v>252</v>
      </c>
      <c r="C142" s="25" t="s">
        <v>253</v>
      </c>
      <c r="D142" s="26"/>
      <c r="E142" s="26"/>
      <c r="F142" s="26"/>
      <c r="G142" s="55"/>
      <c r="H142" s="55">
        <f>[1]программы!G142</f>
        <v>0</v>
      </c>
      <c r="I142" s="55">
        <f>[2]программы!G142</f>
        <v>0</v>
      </c>
    </row>
    <row r="143" spans="1:9" ht="57" thickBot="1" x14ac:dyDescent="0.35">
      <c r="A143" s="18" t="s">
        <v>254</v>
      </c>
      <c r="B143" s="61" t="s">
        <v>255</v>
      </c>
      <c r="C143" s="62" t="s">
        <v>256</v>
      </c>
      <c r="D143" s="62"/>
      <c r="E143" s="63"/>
      <c r="F143" s="63"/>
      <c r="G143" s="64">
        <f>+G144+G145+G146+G148</f>
        <v>0</v>
      </c>
      <c r="H143" s="64">
        <f>[1]программы!G143</f>
        <v>0</v>
      </c>
      <c r="I143" s="64">
        <f>[2]программы!G143</f>
        <v>30338.7</v>
      </c>
    </row>
    <row r="144" spans="1:9" ht="38.25" thickBot="1" x14ac:dyDescent="0.35">
      <c r="A144" s="23"/>
      <c r="B144" s="24" t="s">
        <v>257</v>
      </c>
      <c r="C144" s="25" t="s">
        <v>258</v>
      </c>
      <c r="D144" s="26"/>
      <c r="E144" s="26"/>
      <c r="F144" s="26"/>
      <c r="G144" s="55"/>
      <c r="H144" s="55">
        <f>[1]программы!G144</f>
        <v>0</v>
      </c>
      <c r="I144" s="55">
        <f>[2]программы!G144</f>
        <v>0</v>
      </c>
    </row>
    <row r="145" spans="1:9" ht="38.25" thickBot="1" x14ac:dyDescent="0.35">
      <c r="A145" s="23"/>
      <c r="B145" s="24" t="s">
        <v>259</v>
      </c>
      <c r="C145" s="25" t="s">
        <v>260</v>
      </c>
      <c r="D145" s="26"/>
      <c r="E145" s="26"/>
      <c r="F145" s="26"/>
      <c r="G145" s="55"/>
      <c r="H145" s="55">
        <f>[1]программы!G145</f>
        <v>0</v>
      </c>
      <c r="I145" s="55">
        <f>[2]программы!G145</f>
        <v>0</v>
      </c>
    </row>
    <row r="146" spans="1:9" ht="38.25" thickBot="1" x14ac:dyDescent="0.35">
      <c r="A146" s="23"/>
      <c r="B146" s="24" t="s">
        <v>261</v>
      </c>
      <c r="C146" s="25" t="s">
        <v>262</v>
      </c>
      <c r="D146" s="26"/>
      <c r="E146" s="26"/>
      <c r="F146" s="26"/>
      <c r="G146" s="55">
        <f>G147</f>
        <v>0</v>
      </c>
      <c r="H146" s="55">
        <f>[1]программы!G146</f>
        <v>0</v>
      </c>
      <c r="I146" s="55">
        <f>[2]программы!G146</f>
        <v>30338.7</v>
      </c>
    </row>
    <row r="147" spans="1:9" ht="169.5" thickBot="1" x14ac:dyDescent="0.35">
      <c r="A147" s="7"/>
      <c r="B147" s="35" t="s">
        <v>263</v>
      </c>
      <c r="C147" s="36" t="s">
        <v>264</v>
      </c>
      <c r="D147" s="36">
        <v>500</v>
      </c>
      <c r="E147" s="31" t="s">
        <v>24</v>
      </c>
      <c r="F147" s="41" t="s">
        <v>24</v>
      </c>
      <c r="G147" s="38"/>
      <c r="H147" s="38">
        <f>[1]программы!G147</f>
        <v>0</v>
      </c>
      <c r="I147" s="38">
        <f>[2]программы!G147</f>
        <v>30338.7</v>
      </c>
    </row>
    <row r="148" spans="1:9" ht="38.25" thickBot="1" x14ac:dyDescent="0.35">
      <c r="A148" s="23"/>
      <c r="B148" s="24" t="s">
        <v>265</v>
      </c>
      <c r="C148" s="25" t="s">
        <v>266</v>
      </c>
      <c r="D148" s="26"/>
      <c r="E148" s="26"/>
      <c r="F148" s="26"/>
      <c r="G148" s="55"/>
      <c r="H148" s="55">
        <f>[1]программы!G148</f>
        <v>0</v>
      </c>
      <c r="I148" s="55">
        <f>[2]программы!G148</f>
        <v>0</v>
      </c>
    </row>
    <row r="149" spans="1:9" ht="57" thickBot="1" x14ac:dyDescent="0.35">
      <c r="A149" s="13" t="s">
        <v>267</v>
      </c>
      <c r="B149" s="57" t="s">
        <v>268</v>
      </c>
      <c r="C149" s="58" t="s">
        <v>269</v>
      </c>
      <c r="D149" s="58"/>
      <c r="E149" s="59"/>
      <c r="F149" s="59"/>
      <c r="G149" s="60">
        <f>+G150+G151+G152+G155</f>
        <v>5427.402</v>
      </c>
      <c r="H149" s="60">
        <f>[1]программы!G149</f>
        <v>3609.7380000000003</v>
      </c>
      <c r="I149" s="60">
        <f>[2]программы!G149</f>
        <v>1932.338</v>
      </c>
    </row>
    <row r="150" spans="1:9" ht="94.5" thickBot="1" x14ac:dyDescent="0.35">
      <c r="A150" s="24"/>
      <c r="B150" s="24" t="s">
        <v>270</v>
      </c>
      <c r="C150" s="25" t="s">
        <v>271</v>
      </c>
      <c r="D150" s="24"/>
      <c r="E150" s="24"/>
      <c r="F150" s="24"/>
      <c r="G150" s="24"/>
      <c r="H150" s="24">
        <f>[1]программы!G150</f>
        <v>0</v>
      </c>
      <c r="I150" s="24">
        <f>[2]программы!G150</f>
        <v>0</v>
      </c>
    </row>
    <row r="151" spans="1:9" ht="57" thickBot="1" x14ac:dyDescent="0.35">
      <c r="A151" s="24"/>
      <c r="B151" s="24" t="s">
        <v>272</v>
      </c>
      <c r="C151" s="25" t="s">
        <v>273</v>
      </c>
      <c r="D151" s="24"/>
      <c r="E151" s="24"/>
      <c r="F151" s="24"/>
      <c r="G151" s="24"/>
      <c r="H151" s="24">
        <f>[1]программы!G151</f>
        <v>0</v>
      </c>
      <c r="I151" s="24">
        <f>[2]программы!G151</f>
        <v>0</v>
      </c>
    </row>
    <row r="152" spans="1:9" ht="57" thickBot="1" x14ac:dyDescent="0.35">
      <c r="A152" s="24"/>
      <c r="B152" s="24" t="s">
        <v>274</v>
      </c>
      <c r="C152" s="25" t="s">
        <v>275</v>
      </c>
      <c r="D152" s="24"/>
      <c r="E152" s="24"/>
      <c r="F152" s="24"/>
      <c r="G152" s="65">
        <f>G154+G153</f>
        <v>5427.402</v>
      </c>
      <c r="H152" s="65">
        <f>[1]программы!G152</f>
        <v>3609.7380000000003</v>
      </c>
      <c r="I152" s="65">
        <f>[2]программы!G152</f>
        <v>1932.338</v>
      </c>
    </row>
    <row r="153" spans="1:9" ht="75.75" thickBot="1" x14ac:dyDescent="0.35">
      <c r="A153" s="7"/>
      <c r="B153" s="35" t="s">
        <v>276</v>
      </c>
      <c r="C153" s="36" t="s">
        <v>277</v>
      </c>
      <c r="D153" s="36">
        <v>500</v>
      </c>
      <c r="E153" s="31" t="s">
        <v>24</v>
      </c>
      <c r="F153" s="41" t="s">
        <v>64</v>
      </c>
      <c r="G153" s="38">
        <f>'[3]ЖКХ 05'!FY8</f>
        <v>3495.0639999999999</v>
      </c>
      <c r="H153" s="38">
        <f>[1]программы!G153</f>
        <v>1677.4</v>
      </c>
      <c r="I153" s="38">
        <f>[2]программы!G153</f>
        <v>0</v>
      </c>
    </row>
    <row r="154" spans="1:9" ht="75.75" thickBot="1" x14ac:dyDescent="0.35">
      <c r="A154" s="7"/>
      <c r="B154" s="35" t="s">
        <v>278</v>
      </c>
      <c r="C154" s="36" t="s">
        <v>279</v>
      </c>
      <c r="D154" s="36">
        <v>500</v>
      </c>
      <c r="E154" s="31" t="s">
        <v>24</v>
      </c>
      <c r="F154" s="41" t="s">
        <v>54</v>
      </c>
      <c r="G154" s="38">
        <f>'[3]ЖКХ 05'!FY14</f>
        <v>1932.338</v>
      </c>
      <c r="H154" s="38">
        <f>[1]программы!G154</f>
        <v>1932.338</v>
      </c>
      <c r="I154" s="38">
        <f>[2]программы!G154</f>
        <v>1932.338</v>
      </c>
    </row>
    <row r="155" spans="1:9" ht="38.25" thickBot="1" x14ac:dyDescent="0.35">
      <c r="A155" s="24"/>
      <c r="B155" s="24" t="s">
        <v>280</v>
      </c>
      <c r="C155" s="25" t="s">
        <v>281</v>
      </c>
      <c r="D155" s="24"/>
      <c r="E155" s="24"/>
      <c r="F155" s="24"/>
      <c r="G155" s="24"/>
      <c r="H155" s="24">
        <f>[1]программы!G155</f>
        <v>0</v>
      </c>
      <c r="I155" s="24">
        <f>[2]программы!G155</f>
        <v>0</v>
      </c>
    </row>
    <row r="156" spans="1:9" ht="38.25" thickBot="1" x14ac:dyDescent="0.35">
      <c r="A156" s="13" t="s">
        <v>282</v>
      </c>
      <c r="B156" s="57" t="s">
        <v>283</v>
      </c>
      <c r="C156" s="58" t="s">
        <v>284</v>
      </c>
      <c r="D156" s="58"/>
      <c r="E156" s="59"/>
      <c r="F156" s="59"/>
      <c r="G156" s="60">
        <f>+G157+G167+G171</f>
        <v>41369.282999999996</v>
      </c>
      <c r="H156" s="60">
        <f>[1]программы!G156</f>
        <v>20496.63222</v>
      </c>
      <c r="I156" s="60">
        <f>[2]программы!G156</f>
        <v>21061.689768200002</v>
      </c>
    </row>
    <row r="157" spans="1:9" ht="38.25" thickBot="1" x14ac:dyDescent="0.35">
      <c r="A157" s="18" t="s">
        <v>285</v>
      </c>
      <c r="B157" s="61" t="s">
        <v>286</v>
      </c>
      <c r="C157" s="62" t="s">
        <v>287</v>
      </c>
      <c r="D157" s="62"/>
      <c r="E157" s="63"/>
      <c r="F157" s="63"/>
      <c r="G157" s="64">
        <f>G158+G160+G165</f>
        <v>30249.96</v>
      </c>
      <c r="H157" s="64">
        <f>[1]программы!G157</f>
        <v>9929</v>
      </c>
      <c r="I157" s="64">
        <f>[2]программы!G157</f>
        <v>10435</v>
      </c>
    </row>
    <row r="158" spans="1:9" ht="38.25" thickBot="1" x14ac:dyDescent="0.35">
      <c r="A158" s="23"/>
      <c r="B158" s="24" t="s">
        <v>288</v>
      </c>
      <c r="C158" s="25" t="s">
        <v>289</v>
      </c>
      <c r="D158" s="26"/>
      <c r="E158" s="26"/>
      <c r="F158" s="26"/>
      <c r="G158" s="55">
        <f>G159</f>
        <v>3000</v>
      </c>
      <c r="H158" s="55">
        <f>[1]программы!G158</f>
        <v>0</v>
      </c>
      <c r="I158" s="55">
        <f>[2]программы!G158</f>
        <v>0</v>
      </c>
    </row>
    <row r="159" spans="1:9" ht="94.5" thickBot="1" x14ac:dyDescent="0.35">
      <c r="A159" s="7"/>
      <c r="B159" s="35" t="s">
        <v>290</v>
      </c>
      <c r="C159" s="36" t="s">
        <v>291</v>
      </c>
      <c r="D159" s="36">
        <v>800</v>
      </c>
      <c r="E159" s="31" t="s">
        <v>34</v>
      </c>
      <c r="F159" s="36">
        <v>13</v>
      </c>
      <c r="G159" s="66">
        <f>'[3]УПРАВЛЕНИЕ 01'!DO21</f>
        <v>3000</v>
      </c>
      <c r="H159" s="66">
        <f>[1]программы!G159</f>
        <v>0</v>
      </c>
      <c r="I159" s="66">
        <f>[2]программы!G159</f>
        <v>0</v>
      </c>
    </row>
    <row r="160" spans="1:9" ht="57" thickBot="1" x14ac:dyDescent="0.35">
      <c r="A160" s="23"/>
      <c r="B160" s="24" t="s">
        <v>292</v>
      </c>
      <c r="C160" s="25" t="s">
        <v>293</v>
      </c>
      <c r="D160" s="26"/>
      <c r="E160" s="26"/>
      <c r="F160" s="26"/>
      <c r="G160" s="55">
        <f>G161+G162+G163+G164</f>
        <v>27245.96</v>
      </c>
      <c r="H160" s="55">
        <f>[1]программы!G160</f>
        <v>9929</v>
      </c>
      <c r="I160" s="55">
        <f>[2]программы!G160</f>
        <v>10435</v>
      </c>
    </row>
    <row r="161" spans="1:9" ht="94.5" thickBot="1" x14ac:dyDescent="0.35">
      <c r="A161" s="7"/>
      <c r="B161" s="35" t="s">
        <v>294</v>
      </c>
      <c r="C161" s="50" t="s">
        <v>295</v>
      </c>
      <c r="D161" s="36">
        <v>500</v>
      </c>
      <c r="E161" s="41">
        <v>14</v>
      </c>
      <c r="F161" s="41" t="s">
        <v>34</v>
      </c>
      <c r="G161" s="51">
        <f>'[3]Межбюдж.трансф. 14'!CL8</f>
        <v>4890</v>
      </c>
      <c r="H161" s="51">
        <f>[1]программы!G161</f>
        <v>5175</v>
      </c>
      <c r="I161" s="51">
        <f>[2]программы!G161</f>
        <v>5490</v>
      </c>
    </row>
    <row r="162" spans="1:9" ht="113.25" thickBot="1" x14ac:dyDescent="0.35">
      <c r="A162" s="7"/>
      <c r="B162" s="35" t="s">
        <v>296</v>
      </c>
      <c r="C162" s="50" t="s">
        <v>297</v>
      </c>
      <c r="D162" s="36">
        <v>500</v>
      </c>
      <c r="E162" s="41">
        <v>14</v>
      </c>
      <c r="F162" s="41" t="s">
        <v>34</v>
      </c>
      <c r="G162" s="51">
        <f>'[3]Межбюдж.трансф. 14'!CK9</f>
        <v>5716</v>
      </c>
      <c r="H162" s="51">
        <f>[1]программы!G162</f>
        <v>4754</v>
      </c>
      <c r="I162" s="51">
        <f>[2]программы!G162</f>
        <v>4945</v>
      </c>
    </row>
    <row r="163" spans="1:9" ht="94.5" thickBot="1" x14ac:dyDescent="0.35">
      <c r="A163" s="7"/>
      <c r="B163" s="35" t="s">
        <v>298</v>
      </c>
      <c r="C163" s="50" t="s">
        <v>299</v>
      </c>
      <c r="D163" s="36">
        <v>500</v>
      </c>
      <c r="E163" s="41">
        <v>14</v>
      </c>
      <c r="F163" s="41" t="s">
        <v>54</v>
      </c>
      <c r="G163" s="51">
        <f>'[3]Межбюдж.трансф. 14'!CO11</f>
        <v>16639.96</v>
      </c>
      <c r="H163" s="51">
        <f>[1]программы!G163</f>
        <v>0</v>
      </c>
      <c r="I163" s="51">
        <f>[2]программы!G163</f>
        <v>0</v>
      </c>
    </row>
    <row r="164" spans="1:9" ht="150.75" thickBot="1" x14ac:dyDescent="0.35">
      <c r="A164" s="7"/>
      <c r="B164" s="35" t="s">
        <v>300</v>
      </c>
      <c r="C164" s="50" t="s">
        <v>301</v>
      </c>
      <c r="D164" s="36">
        <v>500</v>
      </c>
      <c r="E164" s="41">
        <v>14</v>
      </c>
      <c r="F164" s="41" t="s">
        <v>54</v>
      </c>
      <c r="G164" s="51"/>
      <c r="H164" s="51">
        <f>[1]программы!G164</f>
        <v>0</v>
      </c>
      <c r="I164" s="51">
        <f>[2]программы!G164</f>
        <v>0</v>
      </c>
    </row>
    <row r="165" spans="1:9" ht="38.25" thickBot="1" x14ac:dyDescent="0.35">
      <c r="A165" s="23"/>
      <c r="B165" s="24" t="s">
        <v>302</v>
      </c>
      <c r="C165" s="25" t="s">
        <v>303</v>
      </c>
      <c r="D165" s="26"/>
      <c r="E165" s="26"/>
      <c r="F165" s="26"/>
      <c r="G165" s="55">
        <f>G166</f>
        <v>4</v>
      </c>
      <c r="H165" s="55">
        <f>[1]программы!G165</f>
        <v>0</v>
      </c>
      <c r="I165" s="55">
        <f>[2]программы!G165</f>
        <v>0</v>
      </c>
    </row>
    <row r="166" spans="1:9" ht="113.25" thickBot="1" x14ac:dyDescent="0.35">
      <c r="A166" s="7"/>
      <c r="B166" s="35" t="s">
        <v>304</v>
      </c>
      <c r="C166" s="41" t="s">
        <v>305</v>
      </c>
      <c r="D166" s="36">
        <v>700</v>
      </c>
      <c r="E166" s="41">
        <v>13</v>
      </c>
      <c r="F166" s="41" t="s">
        <v>34</v>
      </c>
      <c r="G166" s="38">
        <f>[3]Райбюджет!FY49</f>
        <v>4</v>
      </c>
      <c r="H166" s="38">
        <f>[1]программы!G166</f>
        <v>0</v>
      </c>
      <c r="I166" s="38">
        <f>[2]программы!G166</f>
        <v>0</v>
      </c>
    </row>
    <row r="167" spans="1:9" ht="94.5" thickBot="1" x14ac:dyDescent="0.35">
      <c r="A167" s="18" t="s">
        <v>306</v>
      </c>
      <c r="B167" s="61" t="s">
        <v>307</v>
      </c>
      <c r="C167" s="62" t="s">
        <v>308</v>
      </c>
      <c r="D167" s="62"/>
      <c r="E167" s="63"/>
      <c r="F167" s="63"/>
      <c r="G167" s="64">
        <f>+G168</f>
        <v>3814</v>
      </c>
      <c r="H167" s="64">
        <f>[1]программы!G167</f>
        <v>3814</v>
      </c>
      <c r="I167" s="64">
        <f>[2]программы!G167</f>
        <v>3814</v>
      </c>
    </row>
    <row r="168" spans="1:9" ht="94.5" thickBot="1" x14ac:dyDescent="0.35">
      <c r="A168" s="23"/>
      <c r="B168" s="24" t="s">
        <v>309</v>
      </c>
      <c r="C168" s="25" t="s">
        <v>310</v>
      </c>
      <c r="D168" s="26"/>
      <c r="E168" s="26"/>
      <c r="F168" s="26"/>
      <c r="G168" s="55">
        <f>+G169+G170</f>
        <v>3814</v>
      </c>
      <c r="H168" s="55">
        <f>[1]программы!G168</f>
        <v>3814</v>
      </c>
      <c r="I168" s="55">
        <f>[2]программы!G168</f>
        <v>3814</v>
      </c>
    </row>
    <row r="169" spans="1:9" ht="150.75" thickBot="1" x14ac:dyDescent="0.35">
      <c r="A169" s="7"/>
      <c r="B169" s="35" t="s">
        <v>311</v>
      </c>
      <c r="C169" s="50" t="s">
        <v>312</v>
      </c>
      <c r="D169" s="50">
        <v>300</v>
      </c>
      <c r="E169" s="36">
        <v>10</v>
      </c>
      <c r="F169" s="31" t="s">
        <v>34</v>
      </c>
      <c r="G169" s="42">
        <f>'[3]Социальная политика 10'!CU8</f>
        <v>3814</v>
      </c>
      <c r="H169" s="42">
        <f>[1]программы!G169</f>
        <v>3814</v>
      </c>
      <c r="I169" s="42">
        <f>[2]программы!G169</f>
        <v>3814</v>
      </c>
    </row>
    <row r="170" spans="1:9" ht="150.75" thickBot="1" x14ac:dyDescent="0.35">
      <c r="A170" s="7"/>
      <c r="B170" s="35" t="s">
        <v>313</v>
      </c>
      <c r="C170" s="50" t="s">
        <v>314</v>
      </c>
      <c r="D170" s="50">
        <v>300</v>
      </c>
      <c r="E170" s="36">
        <v>10</v>
      </c>
      <c r="F170" s="31" t="s">
        <v>54</v>
      </c>
      <c r="G170" s="42">
        <f>'[3]Социальная политика 10'!DL8</f>
        <v>0</v>
      </c>
      <c r="H170" s="42">
        <f>[1]программы!G170</f>
        <v>0</v>
      </c>
      <c r="I170" s="42">
        <f>[2]программы!G170</f>
        <v>0</v>
      </c>
    </row>
    <row r="171" spans="1:9" ht="38.25" thickBot="1" x14ac:dyDescent="0.35">
      <c r="A171" s="18" t="s">
        <v>315</v>
      </c>
      <c r="B171" s="61" t="s">
        <v>316</v>
      </c>
      <c r="C171" s="62" t="s">
        <v>317</v>
      </c>
      <c r="D171" s="62"/>
      <c r="E171" s="63"/>
      <c r="F171" s="63"/>
      <c r="G171" s="64">
        <f>+G172</f>
        <v>7305.3229999999994</v>
      </c>
      <c r="H171" s="64">
        <f>[1]программы!G171</f>
        <v>6753.6322200000004</v>
      </c>
      <c r="I171" s="64">
        <f>[2]программы!G171</f>
        <v>6812.6897682000008</v>
      </c>
    </row>
    <row r="172" spans="1:9" ht="57" thickBot="1" x14ac:dyDescent="0.35">
      <c r="A172" s="23"/>
      <c r="B172" s="24" t="s">
        <v>318</v>
      </c>
      <c r="C172" s="25" t="s">
        <v>319</v>
      </c>
      <c r="D172" s="26"/>
      <c r="E172" s="26"/>
      <c r="F172" s="26"/>
      <c r="G172" s="55">
        <f>+G173+G174+G175</f>
        <v>7305.3229999999994</v>
      </c>
      <c r="H172" s="55">
        <f>[1]программы!G172</f>
        <v>6753.6322200000004</v>
      </c>
      <c r="I172" s="55">
        <f>[2]программы!G172</f>
        <v>6812.6897682000008</v>
      </c>
    </row>
    <row r="173" spans="1:9" ht="169.5" thickBot="1" x14ac:dyDescent="0.35">
      <c r="A173" s="34"/>
      <c r="B173" s="39" t="s">
        <v>320</v>
      </c>
      <c r="C173" s="30" t="s">
        <v>321</v>
      </c>
      <c r="D173" s="30">
        <v>100</v>
      </c>
      <c r="E173" s="31" t="s">
        <v>34</v>
      </c>
      <c r="F173" s="31" t="s">
        <v>87</v>
      </c>
      <c r="G173" s="37">
        <f>'[3]УПРАВЛЕНИЕ 01'!D17</f>
        <v>6173.723</v>
      </c>
      <c r="H173" s="37">
        <f>[1]программы!G173</f>
        <v>5908.7548200000001</v>
      </c>
      <c r="I173" s="37">
        <f>[2]программы!G173</f>
        <v>5967.8123682000005</v>
      </c>
    </row>
    <row r="174" spans="1:9" ht="132" thickBot="1" x14ac:dyDescent="0.35">
      <c r="A174" s="34"/>
      <c r="B174" s="39" t="s">
        <v>322</v>
      </c>
      <c r="C174" s="30" t="s">
        <v>321</v>
      </c>
      <c r="D174" s="30">
        <v>200</v>
      </c>
      <c r="E174" s="31" t="s">
        <v>34</v>
      </c>
      <c r="F174" s="31" t="s">
        <v>87</v>
      </c>
      <c r="G174" s="37">
        <f>'[3]УПРАВЛЕНИЕ 01'!FY17-'[3]УПРАВЛЕНИЕ 01'!D17-'[3]УПРАВЛЕНИЕ 01'!CY17</f>
        <v>1131.5999999999995</v>
      </c>
      <c r="H174" s="37">
        <f>[1]программы!G174</f>
        <v>844.87740000000031</v>
      </c>
      <c r="I174" s="37">
        <f>[2]программы!G174</f>
        <v>844.87740000000031</v>
      </c>
    </row>
    <row r="175" spans="1:9" ht="113.25" thickBot="1" x14ac:dyDescent="0.35">
      <c r="A175" s="34"/>
      <c r="B175" s="39" t="s">
        <v>323</v>
      </c>
      <c r="C175" s="30" t="s">
        <v>321</v>
      </c>
      <c r="D175" s="30">
        <v>800</v>
      </c>
      <c r="E175" s="31" t="s">
        <v>34</v>
      </c>
      <c r="F175" s="31" t="s">
        <v>87</v>
      </c>
      <c r="G175" s="37">
        <f>'[3]УПРАВЛЕНИЕ 01'!CY17</f>
        <v>0</v>
      </c>
      <c r="H175" s="37">
        <f>[1]программы!G175</f>
        <v>0</v>
      </c>
      <c r="I175" s="37">
        <f>[2]программы!G175</f>
        <v>0</v>
      </c>
    </row>
    <row r="176" spans="1:9" ht="75.75" thickBot="1" x14ac:dyDescent="0.35">
      <c r="A176" s="13" t="s">
        <v>324</v>
      </c>
      <c r="B176" s="67" t="s">
        <v>325</v>
      </c>
      <c r="C176" s="13" t="s">
        <v>326</v>
      </c>
      <c r="D176" s="58"/>
      <c r="E176" s="59"/>
      <c r="F176" s="59"/>
      <c r="G176" s="60">
        <f>+G177+G182+G191+G196</f>
        <v>14527.888999999999</v>
      </c>
      <c r="H176" s="60">
        <f>[1]программы!G176</f>
        <v>16347.219257999999</v>
      </c>
      <c r="I176" s="60">
        <f>[2]программы!G176</f>
        <v>15321.759118580001</v>
      </c>
    </row>
    <row r="177" spans="1:9" ht="38.25" thickBot="1" x14ac:dyDescent="0.35">
      <c r="A177" s="18" t="s">
        <v>327</v>
      </c>
      <c r="B177" s="68" t="s">
        <v>328</v>
      </c>
      <c r="C177" s="18" t="s">
        <v>329</v>
      </c>
      <c r="D177" s="62"/>
      <c r="E177" s="63"/>
      <c r="F177" s="63"/>
      <c r="G177" s="64">
        <f>G179+G178+G181</f>
        <v>299</v>
      </c>
      <c r="H177" s="64">
        <f>[1]программы!G177</f>
        <v>239.2</v>
      </c>
      <c r="I177" s="64">
        <f>[2]программы!G177</f>
        <v>172.8</v>
      </c>
    </row>
    <row r="178" spans="1:9" ht="38.25" thickBot="1" x14ac:dyDescent="0.35">
      <c r="A178" s="23"/>
      <c r="B178" s="24" t="s">
        <v>330</v>
      </c>
      <c r="C178" s="25" t="s">
        <v>331</v>
      </c>
      <c r="D178" s="26"/>
      <c r="E178" s="26"/>
      <c r="F178" s="26"/>
      <c r="G178" s="55"/>
      <c r="H178" s="55">
        <f>[1]программы!G178</f>
        <v>0</v>
      </c>
      <c r="I178" s="55">
        <f>[2]программы!G178</f>
        <v>0</v>
      </c>
    </row>
    <row r="179" spans="1:9" ht="38.25" thickBot="1" x14ac:dyDescent="0.35">
      <c r="A179" s="23"/>
      <c r="B179" s="24" t="s">
        <v>332</v>
      </c>
      <c r="C179" s="25" t="s">
        <v>333</v>
      </c>
      <c r="D179" s="26"/>
      <c r="E179" s="26"/>
      <c r="F179" s="26"/>
      <c r="G179" s="55">
        <f>+G180</f>
        <v>299</v>
      </c>
      <c r="H179" s="55">
        <f>[1]программы!G179</f>
        <v>239.2</v>
      </c>
      <c r="I179" s="55">
        <f>[2]программы!G179</f>
        <v>172.8</v>
      </c>
    </row>
    <row r="180" spans="1:9" ht="169.5" thickBot="1" x14ac:dyDescent="0.35">
      <c r="A180" s="34"/>
      <c r="B180" s="39" t="s">
        <v>334</v>
      </c>
      <c r="C180" s="30" t="s">
        <v>335</v>
      </c>
      <c r="D180" s="30">
        <v>200</v>
      </c>
      <c r="E180" s="31" t="s">
        <v>35</v>
      </c>
      <c r="F180" s="31" t="s">
        <v>24</v>
      </c>
      <c r="G180" s="38">
        <f>'[3]НАЦИОНАЛЬНАЯ ЭКОНОМИКА 04'!FY12</f>
        <v>299</v>
      </c>
      <c r="H180" s="38">
        <f>[1]программы!G180</f>
        <v>239.2</v>
      </c>
      <c r="I180" s="38">
        <f>[2]программы!G180</f>
        <v>172.8</v>
      </c>
    </row>
    <row r="181" spans="1:9" ht="38.25" thickBot="1" x14ac:dyDescent="0.35">
      <c r="A181" s="23"/>
      <c r="B181" s="24" t="s">
        <v>336</v>
      </c>
      <c r="C181" s="25" t="s">
        <v>337</v>
      </c>
      <c r="D181" s="26"/>
      <c r="E181" s="26"/>
      <c r="F181" s="26"/>
      <c r="G181" s="55"/>
      <c r="H181" s="55">
        <f>[1]программы!G181</f>
        <v>0</v>
      </c>
      <c r="I181" s="55">
        <f>[2]программы!G181</f>
        <v>0</v>
      </c>
    </row>
    <row r="182" spans="1:9" ht="38.25" thickBot="1" x14ac:dyDescent="0.35">
      <c r="A182" s="18" t="s">
        <v>338</v>
      </c>
      <c r="B182" s="68" t="s">
        <v>339</v>
      </c>
      <c r="C182" s="18" t="s">
        <v>340</v>
      </c>
      <c r="D182" s="62"/>
      <c r="E182" s="63"/>
      <c r="F182" s="63"/>
      <c r="G182" s="64">
        <f>+G183+G185+G188</f>
        <v>6610.62</v>
      </c>
      <c r="H182" s="64">
        <f>[1]программы!G182</f>
        <v>9017.5299999999988</v>
      </c>
      <c r="I182" s="64">
        <f>[2]программы!G182</f>
        <v>8116.2000000000007</v>
      </c>
    </row>
    <row r="183" spans="1:9" ht="38.25" thickBot="1" x14ac:dyDescent="0.35">
      <c r="A183" s="23"/>
      <c r="B183" s="24" t="s">
        <v>341</v>
      </c>
      <c r="C183" s="25" t="s">
        <v>342</v>
      </c>
      <c r="D183" s="26"/>
      <c r="E183" s="26"/>
      <c r="F183" s="26"/>
      <c r="G183" s="55">
        <f>+G184</f>
        <v>2378</v>
      </c>
      <c r="H183" s="55">
        <f>[1]программы!G183</f>
        <v>1937.83</v>
      </c>
      <c r="I183" s="55">
        <f>[2]программы!G183</f>
        <v>1996.6</v>
      </c>
    </row>
    <row r="184" spans="1:9" ht="132" thickBot="1" x14ac:dyDescent="0.35">
      <c r="A184" s="7"/>
      <c r="B184" s="35" t="s">
        <v>343</v>
      </c>
      <c r="C184" s="36" t="s">
        <v>344</v>
      </c>
      <c r="D184" s="36">
        <v>300</v>
      </c>
      <c r="E184" s="36">
        <v>10</v>
      </c>
      <c r="F184" s="31" t="s">
        <v>54</v>
      </c>
      <c r="G184" s="42">
        <f>'[3]Социальная политика 10'!CT10</f>
        <v>2378</v>
      </c>
      <c r="H184" s="42">
        <f>[1]программы!G184</f>
        <v>1937.83</v>
      </c>
      <c r="I184" s="42">
        <f>[2]программы!G184</f>
        <v>1996.6</v>
      </c>
    </row>
    <row r="185" spans="1:9" ht="38.25" thickBot="1" x14ac:dyDescent="0.35">
      <c r="A185" s="23"/>
      <c r="B185" s="24" t="s">
        <v>345</v>
      </c>
      <c r="C185" s="25" t="s">
        <v>346</v>
      </c>
      <c r="D185" s="26"/>
      <c r="E185" s="26"/>
      <c r="F185" s="26"/>
      <c r="G185" s="55">
        <f>G186</f>
        <v>4232.62</v>
      </c>
      <c r="H185" s="55">
        <f>[1]программы!G185</f>
        <v>7079.7</v>
      </c>
      <c r="I185" s="55">
        <f>[2]программы!G185</f>
        <v>6119.6</v>
      </c>
    </row>
    <row r="186" spans="1:9" ht="132" thickBot="1" x14ac:dyDescent="0.35">
      <c r="A186" s="34"/>
      <c r="B186" s="35" t="s">
        <v>347</v>
      </c>
      <c r="C186" s="36" t="s">
        <v>348</v>
      </c>
      <c r="D186" s="36">
        <v>500</v>
      </c>
      <c r="E186" s="31" t="s">
        <v>24</v>
      </c>
      <c r="F186" s="31" t="s">
        <v>54</v>
      </c>
      <c r="G186" s="38">
        <f>'[3]ЖКХ 05'!FY13</f>
        <v>4232.62</v>
      </c>
      <c r="H186" s="38">
        <f>[1]программы!G186</f>
        <v>1529.7</v>
      </c>
      <c r="I186" s="38">
        <f>[2]программы!G186</f>
        <v>569.6</v>
      </c>
    </row>
    <row r="187" spans="1:9" ht="150.75" thickBot="1" x14ac:dyDescent="0.35">
      <c r="A187" s="34"/>
      <c r="B187" s="35" t="s">
        <v>349</v>
      </c>
      <c r="C187" s="36" t="s">
        <v>350</v>
      </c>
      <c r="D187" s="36">
        <v>500</v>
      </c>
      <c r="E187" s="31" t="s">
        <v>24</v>
      </c>
      <c r="F187" s="31" t="s">
        <v>54</v>
      </c>
      <c r="G187" s="38"/>
      <c r="H187" s="38">
        <f>[1]программы!G187</f>
        <v>5550</v>
      </c>
      <c r="I187" s="38">
        <f>[2]программы!G187</f>
        <v>5550</v>
      </c>
    </row>
    <row r="188" spans="1:9" ht="38.25" thickBot="1" x14ac:dyDescent="0.35">
      <c r="A188" s="23"/>
      <c r="B188" s="24" t="s">
        <v>351</v>
      </c>
      <c r="C188" s="25" t="s">
        <v>348</v>
      </c>
      <c r="D188" s="26"/>
      <c r="E188" s="26"/>
      <c r="F188" s="26"/>
      <c r="G188" s="55">
        <f>G189</f>
        <v>0</v>
      </c>
      <c r="H188" s="55">
        <f>[1]программы!G188</f>
        <v>0</v>
      </c>
      <c r="I188" s="55">
        <f>[2]программы!G188</f>
        <v>0</v>
      </c>
    </row>
    <row r="189" spans="1:9" ht="132" thickBot="1" x14ac:dyDescent="0.35">
      <c r="A189" s="34"/>
      <c r="B189" s="35" t="s">
        <v>352</v>
      </c>
      <c r="C189" s="36" t="s">
        <v>348</v>
      </c>
      <c r="D189" s="36">
        <v>500</v>
      </c>
      <c r="E189" s="31" t="s">
        <v>24</v>
      </c>
      <c r="F189" s="31" t="s">
        <v>54</v>
      </c>
      <c r="G189" s="38"/>
      <c r="H189" s="38">
        <f>[1]программы!G189</f>
        <v>0</v>
      </c>
      <c r="I189" s="38">
        <f>[2]программы!G189</f>
        <v>0</v>
      </c>
    </row>
    <row r="190" spans="1:9" ht="19.5" thickBot="1" x14ac:dyDescent="0.35">
      <c r="A190" s="34"/>
      <c r="B190" s="35"/>
      <c r="C190" s="36"/>
      <c r="D190" s="36"/>
      <c r="E190" s="31"/>
      <c r="F190" s="31"/>
      <c r="G190" s="38"/>
      <c r="H190" s="38">
        <f>[1]программы!G190</f>
        <v>0</v>
      </c>
      <c r="I190" s="38">
        <f>[2]программы!G190</f>
        <v>0</v>
      </c>
    </row>
    <row r="191" spans="1:9" ht="57" thickBot="1" x14ac:dyDescent="0.35">
      <c r="A191" s="18" t="s">
        <v>353</v>
      </c>
      <c r="B191" s="68" t="s">
        <v>354</v>
      </c>
      <c r="C191" s="18" t="s">
        <v>355</v>
      </c>
      <c r="D191" s="62"/>
      <c r="E191" s="63"/>
      <c r="F191" s="63"/>
      <c r="G191" s="64">
        <f>+G192+G195</f>
        <v>750</v>
      </c>
      <c r="H191" s="64">
        <f>[1]программы!G191</f>
        <v>425</v>
      </c>
      <c r="I191" s="64">
        <f>[2]программы!G191</f>
        <v>336</v>
      </c>
    </row>
    <row r="192" spans="1:9" ht="57" thickBot="1" x14ac:dyDescent="0.35">
      <c r="A192" s="23"/>
      <c r="B192" s="24" t="s">
        <v>356</v>
      </c>
      <c r="C192" s="25" t="s">
        <v>357</v>
      </c>
      <c r="D192" s="26"/>
      <c r="E192" s="26"/>
      <c r="F192" s="26"/>
      <c r="G192" s="55">
        <f>+G193+G194</f>
        <v>750</v>
      </c>
      <c r="H192" s="55">
        <f>[1]программы!G192</f>
        <v>425</v>
      </c>
      <c r="I192" s="55">
        <f>[2]программы!G192</f>
        <v>336</v>
      </c>
    </row>
    <row r="193" spans="1:9" ht="150.75" thickBot="1" x14ac:dyDescent="0.35">
      <c r="A193" s="34"/>
      <c r="B193" s="35" t="s">
        <v>358</v>
      </c>
      <c r="C193" s="36" t="s">
        <v>359</v>
      </c>
      <c r="D193" s="36">
        <v>200</v>
      </c>
      <c r="E193" s="31" t="s">
        <v>34</v>
      </c>
      <c r="F193" s="31" t="s">
        <v>39</v>
      </c>
      <c r="G193" s="38">
        <f>'[3]УПРАВЛЕНИЕ 01'!FY27</f>
        <v>50</v>
      </c>
      <c r="H193" s="38">
        <f>[1]программы!G193</f>
        <v>50</v>
      </c>
      <c r="I193" s="38">
        <f>[2]программы!G193</f>
        <v>50</v>
      </c>
    </row>
    <row r="194" spans="1:9" ht="150.75" thickBot="1" x14ac:dyDescent="0.35">
      <c r="A194" s="7"/>
      <c r="B194" s="35" t="s">
        <v>360</v>
      </c>
      <c r="C194" s="30" t="s">
        <v>361</v>
      </c>
      <c r="D194" s="30">
        <v>200</v>
      </c>
      <c r="E194" s="31" t="s">
        <v>35</v>
      </c>
      <c r="F194" s="31" t="s">
        <v>362</v>
      </c>
      <c r="G194" s="32">
        <f>'[3]НАЦИОНАЛЬНАЯ ЭКОНОМИКА 04'!FY26+'[3]НАЦИОНАЛЬНАЯ ЭКОНОМИКА 04'!FY27</f>
        <v>700</v>
      </c>
      <c r="H194" s="32">
        <f>[1]программы!G194</f>
        <v>375</v>
      </c>
      <c r="I194" s="32">
        <f>[2]программы!G194</f>
        <v>286</v>
      </c>
    </row>
    <row r="195" spans="1:9" ht="57" thickBot="1" x14ac:dyDescent="0.35">
      <c r="A195" s="23"/>
      <c r="B195" s="24" t="s">
        <v>363</v>
      </c>
      <c r="C195" s="25" t="s">
        <v>364</v>
      </c>
      <c r="D195" s="26"/>
      <c r="E195" s="26"/>
      <c r="F195" s="26"/>
      <c r="G195" s="55"/>
      <c r="H195" s="55">
        <f>[1]программы!G195</f>
        <v>0</v>
      </c>
      <c r="I195" s="55">
        <f>[2]программы!G195</f>
        <v>0</v>
      </c>
    </row>
    <row r="196" spans="1:9" ht="38.25" thickBot="1" x14ac:dyDescent="0.35">
      <c r="A196" s="18" t="s">
        <v>365</v>
      </c>
      <c r="B196" s="68" t="s">
        <v>316</v>
      </c>
      <c r="C196" s="18" t="s">
        <v>366</v>
      </c>
      <c r="D196" s="62"/>
      <c r="E196" s="63"/>
      <c r="F196" s="63"/>
      <c r="G196" s="64">
        <f>+G197+G202+G204</f>
        <v>6868.2690000000002</v>
      </c>
      <c r="H196" s="64">
        <f>[1]программы!G196</f>
        <v>6665.4892579999996</v>
      </c>
      <c r="I196" s="64">
        <f>[2]программы!G196</f>
        <v>6696.7591185800011</v>
      </c>
    </row>
    <row r="197" spans="1:9" ht="75.75" thickBot="1" x14ac:dyDescent="0.35">
      <c r="A197" s="23"/>
      <c r="B197" s="24" t="s">
        <v>367</v>
      </c>
      <c r="C197" s="25" t="s">
        <v>368</v>
      </c>
      <c r="D197" s="26"/>
      <c r="E197" s="26"/>
      <c r="F197" s="26"/>
      <c r="G197" s="55">
        <f>+G198+G199+G200+G201</f>
        <v>3598.0258000000003</v>
      </c>
      <c r="H197" s="55">
        <f>[1]программы!G197</f>
        <v>3395.7460579999997</v>
      </c>
      <c r="I197" s="55">
        <f>[2]программы!G197</f>
        <v>3427.0159185800003</v>
      </c>
    </row>
    <row r="198" spans="1:9" ht="207" thickBot="1" x14ac:dyDescent="0.35">
      <c r="A198" s="7"/>
      <c r="B198" s="35" t="s">
        <v>369</v>
      </c>
      <c r="C198" s="36" t="s">
        <v>370</v>
      </c>
      <c r="D198" s="36">
        <v>100</v>
      </c>
      <c r="E198" s="31" t="s">
        <v>35</v>
      </c>
      <c r="F198" s="31" t="s">
        <v>24</v>
      </c>
      <c r="G198" s="38">
        <f>'[3]НАЦИОНАЛЬНАЯ ЭКОНОМИКА 04'!D11</f>
        <v>3104.5258000000003</v>
      </c>
      <c r="H198" s="38">
        <f>[1]программы!G198</f>
        <v>3135.486058</v>
      </c>
      <c r="I198" s="38">
        <f>[2]программы!G198</f>
        <v>3166.7559185800001</v>
      </c>
    </row>
    <row r="199" spans="1:9" ht="169.5" thickBot="1" x14ac:dyDescent="0.35">
      <c r="A199" s="7"/>
      <c r="B199" s="35" t="s">
        <v>371</v>
      </c>
      <c r="C199" s="36" t="s">
        <v>370</v>
      </c>
      <c r="D199" s="36">
        <v>200</v>
      </c>
      <c r="E199" s="31" t="s">
        <v>35</v>
      </c>
      <c r="F199" s="31" t="s">
        <v>24</v>
      </c>
      <c r="G199" s="38">
        <f>'[3]НАЦИОНАЛЬНАЯ ЭКОНОМИКА 04'!FY11-'[3]НАЦИОНАЛЬНАЯ ЭКОНОМИКА 04'!D11-'[3]НАЦИОНАЛЬНАЯ ЭКОНОМИКА 04'!CY11</f>
        <v>493.5</v>
      </c>
      <c r="H199" s="38">
        <f>[1]программы!G199</f>
        <v>260.25999999999976</v>
      </c>
      <c r="I199" s="38">
        <f>[2]программы!G199</f>
        <v>260.26000000000022</v>
      </c>
    </row>
    <row r="200" spans="1:9" ht="150.75" thickBot="1" x14ac:dyDescent="0.35">
      <c r="A200" s="7"/>
      <c r="B200" s="35" t="s">
        <v>372</v>
      </c>
      <c r="C200" s="36" t="s">
        <v>370</v>
      </c>
      <c r="D200" s="36">
        <v>800</v>
      </c>
      <c r="E200" s="31" t="s">
        <v>35</v>
      </c>
      <c r="F200" s="31" t="s">
        <v>24</v>
      </c>
      <c r="G200" s="38">
        <f>'[3]НАЦИОНАЛЬНАЯ ЭКОНОМИКА 04'!CY11</f>
        <v>0</v>
      </c>
      <c r="H200" s="38">
        <f>[1]программы!G200</f>
        <v>0</v>
      </c>
      <c r="I200" s="38">
        <f>[2]программы!G200</f>
        <v>0</v>
      </c>
    </row>
    <row r="201" spans="1:9" ht="150.75" thickBot="1" x14ac:dyDescent="0.35">
      <c r="A201" s="7"/>
      <c r="B201" s="35" t="s">
        <v>373</v>
      </c>
      <c r="C201" s="36" t="s">
        <v>374</v>
      </c>
      <c r="D201" s="36">
        <v>200</v>
      </c>
      <c r="E201" s="31" t="s">
        <v>23</v>
      </c>
      <c r="F201" s="31" t="s">
        <v>24</v>
      </c>
      <c r="G201" s="38">
        <f>'[3]ОБРАЗОВАНИЕ 07'!FY56</f>
        <v>0</v>
      </c>
      <c r="H201" s="38">
        <f>[1]программы!G201</f>
        <v>0</v>
      </c>
      <c r="I201" s="38">
        <f>[2]программы!G201</f>
        <v>0</v>
      </c>
    </row>
    <row r="202" spans="1:9" ht="38.25" thickBot="1" x14ac:dyDescent="0.35">
      <c r="A202" s="23"/>
      <c r="B202" s="24" t="s">
        <v>375</v>
      </c>
      <c r="C202" s="25" t="s">
        <v>376</v>
      </c>
      <c r="D202" s="26"/>
      <c r="E202" s="26"/>
      <c r="F202" s="26"/>
      <c r="G202" s="55">
        <f>+G203</f>
        <v>2429.2200000000003</v>
      </c>
      <c r="H202" s="55">
        <f>[1]программы!G202</f>
        <v>2428.7200000000003</v>
      </c>
      <c r="I202" s="55">
        <f>[2]программы!G202</f>
        <v>2428.7200000000003</v>
      </c>
    </row>
    <row r="203" spans="1:9" ht="150.75" thickBot="1" x14ac:dyDescent="0.35">
      <c r="A203" s="7"/>
      <c r="B203" s="35" t="s">
        <v>373</v>
      </c>
      <c r="C203" s="36" t="s">
        <v>377</v>
      </c>
      <c r="D203" s="36">
        <v>600</v>
      </c>
      <c r="E203" s="31" t="s">
        <v>35</v>
      </c>
      <c r="F203" s="31" t="s">
        <v>24</v>
      </c>
      <c r="G203" s="38">
        <f>'[3]НАЦИОНАЛЬНАЯ ЭКОНОМИКА 04'!FY14</f>
        <v>2429.2200000000003</v>
      </c>
      <c r="H203" s="38">
        <f>[1]программы!G203</f>
        <v>2428.7200000000003</v>
      </c>
      <c r="I203" s="38">
        <f>[2]программы!G203</f>
        <v>2428.7200000000003</v>
      </c>
    </row>
    <row r="204" spans="1:9" ht="38.25" thickBot="1" x14ac:dyDescent="0.35">
      <c r="A204" s="23"/>
      <c r="B204" s="24" t="s">
        <v>378</v>
      </c>
      <c r="C204" s="25" t="s">
        <v>379</v>
      </c>
      <c r="D204" s="26"/>
      <c r="E204" s="26"/>
      <c r="F204" s="26"/>
      <c r="G204" s="55">
        <f>+G205+G206</f>
        <v>841.02319999999997</v>
      </c>
      <c r="H204" s="55">
        <f>[1]программы!G204</f>
        <v>841.02320000000009</v>
      </c>
      <c r="I204" s="55">
        <f>[2]программы!G204</f>
        <v>841.02320000000009</v>
      </c>
    </row>
    <row r="205" spans="1:9" ht="132" thickBot="1" x14ac:dyDescent="0.35">
      <c r="A205" s="34"/>
      <c r="B205" s="35" t="s">
        <v>380</v>
      </c>
      <c r="C205" s="36" t="s">
        <v>381</v>
      </c>
      <c r="D205" s="36">
        <v>500</v>
      </c>
      <c r="E205" s="31" t="s">
        <v>34</v>
      </c>
      <c r="F205" s="31" t="s">
        <v>39</v>
      </c>
      <c r="G205" s="38">
        <f>'[3]УПРАВЛЕНИЕ 01'!CJ30</f>
        <v>35.4</v>
      </c>
      <c r="H205" s="38">
        <f>[1]программы!G205</f>
        <v>35.1</v>
      </c>
      <c r="I205" s="38">
        <f>[2]программы!G205</f>
        <v>35.1</v>
      </c>
    </row>
    <row r="206" spans="1:9" ht="150.75" thickBot="1" x14ac:dyDescent="0.35">
      <c r="A206" s="34"/>
      <c r="B206" s="35" t="s">
        <v>382</v>
      </c>
      <c r="C206" s="36" t="s">
        <v>381</v>
      </c>
      <c r="D206" s="36">
        <v>600</v>
      </c>
      <c r="E206" s="31" t="s">
        <v>34</v>
      </c>
      <c r="F206" s="31" t="s">
        <v>39</v>
      </c>
      <c r="G206" s="38">
        <f>'[3]УПРАВЛЕНИЕ 01'!FY30-'[3]УПРАВЛЕНИЕ 01'!CI30</f>
        <v>805.6232</v>
      </c>
      <c r="H206" s="38">
        <f>[1]программы!G206</f>
        <v>805.92320000000007</v>
      </c>
      <c r="I206" s="38">
        <f>[2]программы!G206</f>
        <v>805.92320000000007</v>
      </c>
    </row>
    <row r="207" spans="1:9" ht="38.25" thickBot="1" x14ac:dyDescent="0.35">
      <c r="A207" s="13" t="s">
        <v>383</v>
      </c>
      <c r="B207" s="67" t="s">
        <v>384</v>
      </c>
      <c r="C207" s="15" t="s">
        <v>385</v>
      </c>
      <c r="D207" s="15"/>
      <c r="E207" s="69"/>
      <c r="F207" s="69"/>
      <c r="G207" s="70">
        <f>+G208+G212</f>
        <v>4097.8</v>
      </c>
      <c r="H207" s="70">
        <f>[1]программы!G207</f>
        <v>4172.8</v>
      </c>
      <c r="I207" s="70">
        <f>[2]программы!G207</f>
        <v>4261.8</v>
      </c>
    </row>
    <row r="208" spans="1:9" ht="57" thickBot="1" x14ac:dyDescent="0.35">
      <c r="A208" s="18" t="s">
        <v>386</v>
      </c>
      <c r="B208" s="68" t="s">
        <v>387</v>
      </c>
      <c r="C208" s="20" t="s">
        <v>388</v>
      </c>
      <c r="D208" s="20"/>
      <c r="E208" s="33"/>
      <c r="F208" s="33"/>
      <c r="G208" s="71">
        <f>+G209+G210</f>
        <v>72.8</v>
      </c>
      <c r="H208" s="71">
        <f>[1]программы!G208</f>
        <v>72.8</v>
      </c>
      <c r="I208" s="71">
        <f>[2]программы!G208</f>
        <v>72.8</v>
      </c>
    </row>
    <row r="209" spans="1:9" ht="38.25" thickBot="1" x14ac:dyDescent="0.35">
      <c r="A209" s="23"/>
      <c r="B209" s="24" t="s">
        <v>389</v>
      </c>
      <c r="C209" s="25" t="s">
        <v>390</v>
      </c>
      <c r="D209" s="26"/>
      <c r="E209" s="26"/>
      <c r="F209" s="26"/>
      <c r="G209" s="55"/>
      <c r="H209" s="55">
        <f>[1]программы!G209</f>
        <v>0</v>
      </c>
      <c r="I209" s="55">
        <f>[2]программы!G209</f>
        <v>0</v>
      </c>
    </row>
    <row r="210" spans="1:9" ht="38.25" thickBot="1" x14ac:dyDescent="0.35">
      <c r="A210" s="23"/>
      <c r="B210" s="24" t="s">
        <v>391</v>
      </c>
      <c r="C210" s="25" t="s">
        <v>392</v>
      </c>
      <c r="D210" s="26"/>
      <c r="E210" s="26"/>
      <c r="F210" s="26"/>
      <c r="G210" s="55">
        <f>G211</f>
        <v>72.8</v>
      </c>
      <c r="H210" s="55">
        <f>[1]программы!G210</f>
        <v>72.8</v>
      </c>
      <c r="I210" s="55">
        <f>[2]программы!G210</f>
        <v>72.8</v>
      </c>
    </row>
    <row r="211" spans="1:9" ht="132" thickBot="1" x14ac:dyDescent="0.35">
      <c r="A211" s="7"/>
      <c r="B211" s="35" t="s">
        <v>393</v>
      </c>
      <c r="C211" s="50" t="s">
        <v>394</v>
      </c>
      <c r="D211" s="36">
        <v>500</v>
      </c>
      <c r="E211" s="41" t="s">
        <v>35</v>
      </c>
      <c r="F211" s="41" t="s">
        <v>34</v>
      </c>
      <c r="G211" s="51">
        <f>'[3]НАЦИОНАЛЬНАЯ ЭКОНОМИКА 04'!FY8</f>
        <v>72.8</v>
      </c>
      <c r="H211" s="51">
        <f>[1]программы!G211</f>
        <v>72.8</v>
      </c>
      <c r="I211" s="51">
        <f>[2]программы!G211</f>
        <v>72.8</v>
      </c>
    </row>
    <row r="212" spans="1:9" ht="38.25" thickBot="1" x14ac:dyDescent="0.35">
      <c r="A212" s="18" t="s">
        <v>395</v>
      </c>
      <c r="B212" s="68" t="s">
        <v>396</v>
      </c>
      <c r="C212" s="20" t="s">
        <v>397</v>
      </c>
      <c r="D212" s="20"/>
      <c r="E212" s="33"/>
      <c r="F212" s="33"/>
      <c r="G212" s="71">
        <f>+G213+G214+G215+G216</f>
        <v>4025</v>
      </c>
      <c r="H212" s="71">
        <f>[1]программы!G212</f>
        <v>4100</v>
      </c>
      <c r="I212" s="71">
        <f>[2]программы!G212</f>
        <v>4189</v>
      </c>
    </row>
    <row r="213" spans="1:9" ht="57" thickBot="1" x14ac:dyDescent="0.35">
      <c r="A213" s="23"/>
      <c r="B213" s="24" t="s">
        <v>398</v>
      </c>
      <c r="C213" s="25" t="s">
        <v>399</v>
      </c>
      <c r="D213" s="26"/>
      <c r="E213" s="26"/>
      <c r="F213" s="26"/>
      <c r="G213" s="55"/>
      <c r="H213" s="55">
        <f>[1]программы!G213</f>
        <v>0</v>
      </c>
      <c r="I213" s="55">
        <f>[2]программы!G213</f>
        <v>0</v>
      </c>
    </row>
    <row r="214" spans="1:9" ht="57" thickBot="1" x14ac:dyDescent="0.35">
      <c r="A214" s="23"/>
      <c r="B214" s="24" t="s">
        <v>400</v>
      </c>
      <c r="C214" s="25" t="s">
        <v>401</v>
      </c>
      <c r="D214" s="26"/>
      <c r="E214" s="26"/>
      <c r="F214" s="26"/>
      <c r="G214" s="55"/>
      <c r="H214" s="55">
        <f>[1]программы!G214</f>
        <v>0</v>
      </c>
      <c r="I214" s="55">
        <f>[2]программы!G214</f>
        <v>0</v>
      </c>
    </row>
    <row r="215" spans="1:9" ht="38.25" thickBot="1" x14ac:dyDescent="0.35">
      <c r="A215" s="23"/>
      <c r="B215" s="24" t="s">
        <v>402</v>
      </c>
      <c r="C215" s="25" t="s">
        <v>403</v>
      </c>
      <c r="D215" s="26"/>
      <c r="E215" s="26"/>
      <c r="F215" s="26"/>
      <c r="G215" s="55"/>
      <c r="H215" s="55">
        <f>[1]программы!G215</f>
        <v>0</v>
      </c>
      <c r="I215" s="55">
        <f>[2]программы!G215</f>
        <v>0</v>
      </c>
    </row>
    <row r="216" spans="1:9" ht="38.25" thickBot="1" x14ac:dyDescent="0.35">
      <c r="A216" s="23"/>
      <c r="B216" s="24" t="s">
        <v>404</v>
      </c>
      <c r="C216" s="25" t="s">
        <v>405</v>
      </c>
      <c r="D216" s="26"/>
      <c r="E216" s="26"/>
      <c r="F216" s="26"/>
      <c r="G216" s="55">
        <f>+G217</f>
        <v>4025</v>
      </c>
      <c r="H216" s="55">
        <f>[1]программы!G216</f>
        <v>4100</v>
      </c>
      <c r="I216" s="55">
        <f>[2]программы!G216</f>
        <v>4189</v>
      </c>
    </row>
    <row r="217" spans="1:9" ht="94.5" thickBot="1" x14ac:dyDescent="0.35">
      <c r="A217" s="7"/>
      <c r="B217" s="35" t="s">
        <v>406</v>
      </c>
      <c r="C217" s="31" t="s">
        <v>407</v>
      </c>
      <c r="D217" s="31" t="s">
        <v>408</v>
      </c>
      <c r="E217" s="31" t="s">
        <v>35</v>
      </c>
      <c r="F217" s="30">
        <v>12</v>
      </c>
      <c r="G217" s="32">
        <f>'[3]НАЦИОНАЛЬНАЯ ЭКОНОМИКА 04'!FY25</f>
        <v>4025</v>
      </c>
      <c r="H217" s="32">
        <f>[1]программы!G217</f>
        <v>4100</v>
      </c>
      <c r="I217" s="32">
        <f>[2]программы!G217</f>
        <v>4189</v>
      </c>
    </row>
    <row r="218" spans="1:9" ht="75.75" thickBot="1" x14ac:dyDescent="0.35">
      <c r="A218" s="13" t="s">
        <v>409</v>
      </c>
      <c r="B218" s="67" t="s">
        <v>410</v>
      </c>
      <c r="C218" s="15" t="s">
        <v>411</v>
      </c>
      <c r="D218" s="15"/>
      <c r="E218" s="69"/>
      <c r="F218" s="69"/>
      <c r="G218" s="70">
        <f>+G219+G221+G223+G227</f>
        <v>2767.4863999999998</v>
      </c>
      <c r="H218" s="70">
        <f>[1]программы!G218</f>
        <v>2552.396264</v>
      </c>
      <c r="I218" s="70">
        <f>[2]программы!G218</f>
        <v>2577.55522664</v>
      </c>
    </row>
    <row r="219" spans="1:9" ht="38.25" thickBot="1" x14ac:dyDescent="0.35">
      <c r="A219" s="23"/>
      <c r="B219" s="24" t="s">
        <v>412</v>
      </c>
      <c r="C219" s="25" t="s">
        <v>413</v>
      </c>
      <c r="D219" s="26"/>
      <c r="E219" s="26"/>
      <c r="F219" s="26"/>
      <c r="G219" s="55">
        <f>+G220</f>
        <v>50</v>
      </c>
      <c r="H219" s="55">
        <f>[1]программы!G219</f>
        <v>0</v>
      </c>
      <c r="I219" s="55">
        <f>[2]программы!G219</f>
        <v>0</v>
      </c>
    </row>
    <row r="220" spans="1:9" ht="94.5" thickBot="1" x14ac:dyDescent="0.35">
      <c r="A220" s="7"/>
      <c r="B220" s="29" t="s">
        <v>414</v>
      </c>
      <c r="C220" s="30" t="s">
        <v>415</v>
      </c>
      <c r="D220" s="30">
        <v>800</v>
      </c>
      <c r="E220" s="31" t="s">
        <v>54</v>
      </c>
      <c r="F220" s="31" t="s">
        <v>189</v>
      </c>
      <c r="G220" s="32">
        <f>'[3]Национальная безопасность 03'!DP9</f>
        <v>50</v>
      </c>
      <c r="H220" s="32">
        <f>[1]программы!G220</f>
        <v>0</v>
      </c>
      <c r="I220" s="32">
        <f>[2]программы!G220</f>
        <v>0</v>
      </c>
    </row>
    <row r="221" spans="1:9" ht="38.25" thickBot="1" x14ac:dyDescent="0.35">
      <c r="A221" s="23"/>
      <c r="B221" s="24" t="s">
        <v>416</v>
      </c>
      <c r="C221" s="25" t="s">
        <v>417</v>
      </c>
      <c r="D221" s="26"/>
      <c r="E221" s="26"/>
      <c r="F221" s="26"/>
      <c r="G221" s="55">
        <f>+G222</f>
        <v>0</v>
      </c>
      <c r="H221" s="55">
        <f>[1]программы!G221</f>
        <v>0</v>
      </c>
      <c r="I221" s="55">
        <f>[2]программы!G221</f>
        <v>0</v>
      </c>
    </row>
    <row r="222" spans="1:9" ht="113.25" thickBot="1" x14ac:dyDescent="0.35">
      <c r="A222" s="7"/>
      <c r="B222" s="29" t="s">
        <v>418</v>
      </c>
      <c r="C222" s="30" t="s">
        <v>419</v>
      </c>
      <c r="D222" s="30">
        <v>200</v>
      </c>
      <c r="E222" s="31" t="s">
        <v>54</v>
      </c>
      <c r="F222" s="31" t="s">
        <v>189</v>
      </c>
      <c r="G222" s="32">
        <f>'[3]Национальная безопасность 03'!FY10</f>
        <v>0</v>
      </c>
      <c r="H222" s="32">
        <f>[1]программы!G222</f>
        <v>0</v>
      </c>
      <c r="I222" s="32">
        <f>[2]программы!G222</f>
        <v>0</v>
      </c>
    </row>
    <row r="223" spans="1:9" ht="57" thickBot="1" x14ac:dyDescent="0.35">
      <c r="A223" s="23"/>
      <c r="B223" s="24" t="s">
        <v>420</v>
      </c>
      <c r="C223" s="72" t="s">
        <v>421</v>
      </c>
      <c r="D223" s="26"/>
      <c r="E223" s="26"/>
      <c r="F223" s="26"/>
      <c r="G223" s="55">
        <f>+G224+G225+G226</f>
        <v>2717.4863999999998</v>
      </c>
      <c r="H223" s="55">
        <f>[1]программы!G223</f>
        <v>2552.396264</v>
      </c>
      <c r="I223" s="55">
        <f>[2]программы!G223</f>
        <v>2577.55522664</v>
      </c>
    </row>
    <row r="224" spans="1:9" ht="150.75" thickBot="1" x14ac:dyDescent="0.35">
      <c r="A224" s="7"/>
      <c r="B224" s="29" t="s">
        <v>422</v>
      </c>
      <c r="C224" s="30" t="s">
        <v>423</v>
      </c>
      <c r="D224" s="30">
        <v>100</v>
      </c>
      <c r="E224" s="31" t="s">
        <v>54</v>
      </c>
      <c r="F224" s="31" t="s">
        <v>189</v>
      </c>
      <c r="G224" s="32">
        <f>'[3]Национальная безопасность 03'!D8</f>
        <v>2496.9863999999998</v>
      </c>
      <c r="H224" s="32">
        <f>[1]программы!G224</f>
        <v>2515.896264</v>
      </c>
      <c r="I224" s="32">
        <f>[2]программы!G224</f>
        <v>2541.05522664</v>
      </c>
    </row>
    <row r="225" spans="1:9" ht="113.25" thickBot="1" x14ac:dyDescent="0.35">
      <c r="A225" s="7"/>
      <c r="B225" s="29" t="s">
        <v>424</v>
      </c>
      <c r="C225" s="30" t="s">
        <v>423</v>
      </c>
      <c r="D225" s="30">
        <v>200</v>
      </c>
      <c r="E225" s="31" t="s">
        <v>54</v>
      </c>
      <c r="F225" s="31" t="s">
        <v>189</v>
      </c>
      <c r="G225" s="32">
        <f>'[3]Национальная безопасность 03'!FY8-'[3]Национальная безопасность 03'!D8-'[3]Национальная безопасность 03'!CY8</f>
        <v>217.5</v>
      </c>
      <c r="H225" s="32">
        <f>[1]программы!G225</f>
        <v>33.5</v>
      </c>
      <c r="I225" s="32">
        <f>[2]программы!G225</f>
        <v>33.5</v>
      </c>
    </row>
    <row r="226" spans="1:9" ht="94.5" thickBot="1" x14ac:dyDescent="0.35">
      <c r="A226" s="7"/>
      <c r="B226" s="29" t="s">
        <v>425</v>
      </c>
      <c r="C226" s="30" t="s">
        <v>423</v>
      </c>
      <c r="D226" s="30">
        <v>800</v>
      </c>
      <c r="E226" s="31" t="s">
        <v>54</v>
      </c>
      <c r="F226" s="31" t="s">
        <v>189</v>
      </c>
      <c r="G226" s="32">
        <f>'[3]Национальная безопасность 03'!CY8</f>
        <v>3</v>
      </c>
      <c r="H226" s="32">
        <f>[1]программы!G226</f>
        <v>3</v>
      </c>
      <c r="I226" s="32">
        <f>[2]программы!G226</f>
        <v>3</v>
      </c>
    </row>
    <row r="227" spans="1:9" ht="57" thickBot="1" x14ac:dyDescent="0.35">
      <c r="A227" s="23"/>
      <c r="B227" s="24" t="s">
        <v>426</v>
      </c>
      <c r="C227" s="72" t="s">
        <v>427</v>
      </c>
      <c r="D227" s="26"/>
      <c r="E227" s="26"/>
      <c r="F227" s="26"/>
      <c r="G227" s="55"/>
      <c r="H227" s="55">
        <f>[1]программы!G227</f>
        <v>0</v>
      </c>
      <c r="I227" s="55">
        <f>[2]программы!G227</f>
        <v>0</v>
      </c>
    </row>
    <row r="228" spans="1:9" ht="57" thickBot="1" x14ac:dyDescent="0.35">
      <c r="A228" s="13" t="s">
        <v>428</v>
      </c>
      <c r="B228" s="67" t="s">
        <v>429</v>
      </c>
      <c r="C228" s="15" t="s">
        <v>430</v>
      </c>
      <c r="D228" s="15"/>
      <c r="E228" s="69"/>
      <c r="F228" s="69"/>
      <c r="G228" s="70">
        <f>+G229+G230+G231+G232+G233+G234+G235+G236</f>
        <v>0</v>
      </c>
      <c r="H228" s="70">
        <f>[1]программы!G228</f>
        <v>0</v>
      </c>
      <c r="I228" s="70">
        <f>[2]программы!G228</f>
        <v>0</v>
      </c>
    </row>
    <row r="229" spans="1:9" ht="38.25" thickBot="1" x14ac:dyDescent="0.35">
      <c r="A229" s="23"/>
      <c r="B229" s="24" t="s">
        <v>431</v>
      </c>
      <c r="C229" s="72" t="s">
        <v>432</v>
      </c>
      <c r="D229" s="26"/>
      <c r="E229" s="26"/>
      <c r="F229" s="26"/>
      <c r="G229" s="55"/>
      <c r="H229" s="55">
        <f>[1]программы!G229</f>
        <v>0</v>
      </c>
      <c r="I229" s="55">
        <f>[2]программы!G229</f>
        <v>0</v>
      </c>
    </row>
    <row r="230" spans="1:9" ht="38.25" thickBot="1" x14ac:dyDescent="0.35">
      <c r="A230" s="23"/>
      <c r="B230" s="24" t="s">
        <v>433</v>
      </c>
      <c r="C230" s="72" t="s">
        <v>434</v>
      </c>
      <c r="D230" s="26"/>
      <c r="E230" s="26"/>
      <c r="F230" s="26"/>
      <c r="G230" s="55"/>
      <c r="H230" s="55">
        <f>[1]программы!G230</f>
        <v>0</v>
      </c>
      <c r="I230" s="55">
        <f>[2]программы!G230</f>
        <v>0</v>
      </c>
    </row>
    <row r="231" spans="1:9" ht="19.5" thickBot="1" x14ac:dyDescent="0.35">
      <c r="A231" s="23"/>
      <c r="B231" s="24" t="s">
        <v>435</v>
      </c>
      <c r="C231" s="72" t="s">
        <v>436</v>
      </c>
      <c r="D231" s="26"/>
      <c r="E231" s="26"/>
      <c r="F231" s="26"/>
      <c r="G231" s="55"/>
      <c r="H231" s="55">
        <f>[1]программы!G231</f>
        <v>0</v>
      </c>
      <c r="I231" s="55">
        <f>[2]программы!G231</f>
        <v>0</v>
      </c>
    </row>
    <row r="232" spans="1:9" ht="57" thickBot="1" x14ac:dyDescent="0.35">
      <c r="A232" s="23"/>
      <c r="B232" s="24" t="s">
        <v>437</v>
      </c>
      <c r="C232" s="72" t="s">
        <v>438</v>
      </c>
      <c r="D232" s="26"/>
      <c r="E232" s="26"/>
      <c r="F232" s="26"/>
      <c r="G232" s="55"/>
      <c r="H232" s="55">
        <f>[1]программы!G232</f>
        <v>0</v>
      </c>
      <c r="I232" s="55">
        <f>[2]программы!G232</f>
        <v>0</v>
      </c>
    </row>
    <row r="233" spans="1:9" ht="19.5" thickBot="1" x14ac:dyDescent="0.35">
      <c r="A233" s="23"/>
      <c r="B233" s="24" t="s">
        <v>439</v>
      </c>
      <c r="C233" s="72" t="s">
        <v>440</v>
      </c>
      <c r="D233" s="26"/>
      <c r="E233" s="26"/>
      <c r="F233" s="26"/>
      <c r="G233" s="55"/>
      <c r="H233" s="55">
        <f>[1]программы!G233</f>
        <v>0</v>
      </c>
      <c r="I233" s="55">
        <f>[2]программы!G233</f>
        <v>0</v>
      </c>
    </row>
    <row r="234" spans="1:9" ht="38.25" thickBot="1" x14ac:dyDescent="0.35">
      <c r="A234" s="23"/>
      <c r="B234" s="24" t="s">
        <v>441</v>
      </c>
      <c r="C234" s="72" t="s">
        <v>442</v>
      </c>
      <c r="D234" s="26"/>
      <c r="E234" s="26"/>
      <c r="F234" s="26"/>
      <c r="G234" s="55"/>
      <c r="H234" s="55">
        <f>[1]программы!G234</f>
        <v>0</v>
      </c>
      <c r="I234" s="55">
        <f>[2]программы!G234</f>
        <v>0</v>
      </c>
    </row>
    <row r="235" spans="1:9" ht="38.25" thickBot="1" x14ac:dyDescent="0.35">
      <c r="A235" s="23"/>
      <c r="B235" s="24" t="s">
        <v>443</v>
      </c>
      <c r="C235" s="72" t="s">
        <v>444</v>
      </c>
      <c r="D235" s="26"/>
      <c r="E235" s="26"/>
      <c r="F235" s="26"/>
      <c r="G235" s="55"/>
      <c r="H235" s="55">
        <f>[1]программы!G235</f>
        <v>0</v>
      </c>
      <c r="I235" s="55">
        <f>[2]программы!G235</f>
        <v>0</v>
      </c>
    </row>
    <row r="236" spans="1:9" ht="38.25" thickBot="1" x14ac:dyDescent="0.35">
      <c r="A236" s="23"/>
      <c r="B236" s="24" t="s">
        <v>445</v>
      </c>
      <c r="C236" s="72" t="s">
        <v>446</v>
      </c>
      <c r="D236" s="26"/>
      <c r="E236" s="26"/>
      <c r="F236" s="26"/>
      <c r="G236" s="55"/>
      <c r="H236" s="55">
        <f>[1]программы!G236</f>
        <v>0</v>
      </c>
      <c r="I236" s="55">
        <f>[2]программы!G236</f>
        <v>0</v>
      </c>
    </row>
    <row r="237" spans="1:9" ht="38.25" thickBot="1" x14ac:dyDescent="0.35">
      <c r="A237" s="13" t="s">
        <v>447</v>
      </c>
      <c r="B237" s="67" t="s">
        <v>448</v>
      </c>
      <c r="C237" s="15" t="s">
        <v>449</v>
      </c>
      <c r="D237" s="15"/>
      <c r="E237" s="69"/>
      <c r="F237" s="69"/>
      <c r="G237" s="70">
        <f>+G238+G250</f>
        <v>81829.7</v>
      </c>
      <c r="H237" s="70">
        <f>[1]программы!G237</f>
        <v>56771.8</v>
      </c>
      <c r="I237" s="70">
        <f>[2]программы!G237</f>
        <v>61635</v>
      </c>
    </row>
    <row r="238" spans="1:9" ht="38.25" thickBot="1" x14ac:dyDescent="0.35">
      <c r="A238" s="18" t="s">
        <v>450</v>
      </c>
      <c r="B238" s="68" t="s">
        <v>451</v>
      </c>
      <c r="C238" s="20" t="s">
        <v>452</v>
      </c>
      <c r="D238" s="20"/>
      <c r="E238" s="33"/>
      <c r="F238" s="33"/>
      <c r="G238" s="71">
        <f>+G239+G241+G244+G247+G248</f>
        <v>81829.7</v>
      </c>
      <c r="H238" s="71">
        <f>[1]программы!G238</f>
        <v>56771.8</v>
      </c>
      <c r="I238" s="71">
        <f>[2]программы!G238</f>
        <v>61635</v>
      </c>
    </row>
    <row r="239" spans="1:9" ht="38.25" thickBot="1" x14ac:dyDescent="0.35">
      <c r="A239" s="23"/>
      <c r="B239" s="24" t="s">
        <v>453</v>
      </c>
      <c r="C239" s="72" t="s">
        <v>454</v>
      </c>
      <c r="D239" s="26"/>
      <c r="E239" s="26"/>
      <c r="F239" s="26"/>
      <c r="G239" s="55">
        <f>G240</f>
        <v>2500</v>
      </c>
      <c r="H239" s="55">
        <f>[1]программы!G239</f>
        <v>0</v>
      </c>
      <c r="I239" s="55">
        <f>[2]программы!G239</f>
        <v>0</v>
      </c>
    </row>
    <row r="240" spans="1:9" ht="169.5" thickBot="1" x14ac:dyDescent="0.35">
      <c r="A240" s="7"/>
      <c r="B240" s="29" t="s">
        <v>455</v>
      </c>
      <c r="C240" s="30" t="s">
        <v>456</v>
      </c>
      <c r="D240" s="30">
        <v>500</v>
      </c>
      <c r="E240" s="31" t="s">
        <v>35</v>
      </c>
      <c r="F240" s="31" t="s">
        <v>189</v>
      </c>
      <c r="G240" s="32">
        <f>'[3]НАЦИОНАЛЬНАЯ ЭКОНОМИКА 04'!CO21</f>
        <v>2500</v>
      </c>
      <c r="H240" s="32">
        <f>[1]программы!G240</f>
        <v>0</v>
      </c>
      <c r="I240" s="32">
        <f>[2]программы!G240</f>
        <v>0</v>
      </c>
    </row>
    <row r="241" spans="1:9" ht="38.25" thickBot="1" x14ac:dyDescent="0.35">
      <c r="A241" s="23"/>
      <c r="B241" s="24" t="s">
        <v>457</v>
      </c>
      <c r="C241" s="72" t="s">
        <v>458</v>
      </c>
      <c r="D241" s="26"/>
      <c r="E241" s="26"/>
      <c r="F241" s="26"/>
      <c r="G241" s="55">
        <f>+G242+G243</f>
        <v>75729.7</v>
      </c>
      <c r="H241" s="55">
        <f>[1]программы!G241</f>
        <v>56771.8</v>
      </c>
      <c r="I241" s="55">
        <f>[2]программы!G241</f>
        <v>61635</v>
      </c>
    </row>
    <row r="242" spans="1:9" ht="113.25" thickBot="1" x14ac:dyDescent="0.35">
      <c r="A242" s="7"/>
      <c r="B242" s="29" t="s">
        <v>459</v>
      </c>
      <c r="C242" s="30" t="s">
        <v>460</v>
      </c>
      <c r="D242" s="30">
        <v>200</v>
      </c>
      <c r="E242" s="31" t="s">
        <v>35</v>
      </c>
      <c r="F242" s="31" t="s">
        <v>189</v>
      </c>
      <c r="G242" s="32">
        <f>'[3]НАЦИОНАЛЬНАЯ ЭКОНОМИКА 04'!AT19</f>
        <v>14274</v>
      </c>
      <c r="H242" s="32">
        <f>[1]программы!G242</f>
        <v>18214</v>
      </c>
      <c r="I242" s="32">
        <f>[2]программы!G242</f>
        <v>19745</v>
      </c>
    </row>
    <row r="243" spans="1:9" ht="113.25" thickBot="1" x14ac:dyDescent="0.35">
      <c r="A243" s="7"/>
      <c r="B243" s="29" t="s">
        <v>461</v>
      </c>
      <c r="C243" s="30" t="s">
        <v>462</v>
      </c>
      <c r="D243" s="30">
        <v>500</v>
      </c>
      <c r="E243" s="31" t="s">
        <v>35</v>
      </c>
      <c r="F243" s="31" t="s">
        <v>189</v>
      </c>
      <c r="G243" s="32">
        <f>'[3]НАЦИОНАЛЬНАЯ ЭКОНОМИКА 04'!CO20</f>
        <v>61455.7</v>
      </c>
      <c r="H243" s="32">
        <f>[1]программы!G243</f>
        <v>38557.800000000003</v>
      </c>
      <c r="I243" s="32">
        <f>[2]программы!G243</f>
        <v>41890</v>
      </c>
    </row>
    <row r="244" spans="1:9" ht="38.25" thickBot="1" x14ac:dyDescent="0.35">
      <c r="A244" s="23"/>
      <c r="B244" s="24" t="s">
        <v>463</v>
      </c>
      <c r="C244" s="72" t="s">
        <v>464</v>
      </c>
      <c r="D244" s="26"/>
      <c r="E244" s="26"/>
      <c r="F244" s="26"/>
      <c r="G244" s="55">
        <f>+G245+G246</f>
        <v>3000</v>
      </c>
      <c r="H244" s="55">
        <f>[1]программы!G244</f>
        <v>0</v>
      </c>
      <c r="I244" s="55">
        <f>[2]программы!G244</f>
        <v>0</v>
      </c>
    </row>
    <row r="245" spans="1:9" ht="113.25" thickBot="1" x14ac:dyDescent="0.35">
      <c r="A245" s="7"/>
      <c r="B245" s="29" t="s">
        <v>465</v>
      </c>
      <c r="C245" s="30" t="s">
        <v>466</v>
      </c>
      <c r="D245" s="30">
        <v>200</v>
      </c>
      <c r="E245" s="31" t="s">
        <v>35</v>
      </c>
      <c r="F245" s="31" t="s">
        <v>189</v>
      </c>
      <c r="G245" s="32"/>
      <c r="H245" s="32">
        <f>[1]программы!G245</f>
        <v>0</v>
      </c>
      <c r="I245" s="32">
        <f>[2]программы!G245</f>
        <v>0</v>
      </c>
    </row>
    <row r="246" spans="1:9" ht="94.5" thickBot="1" x14ac:dyDescent="0.35">
      <c r="A246" s="7"/>
      <c r="B246" s="29" t="s">
        <v>467</v>
      </c>
      <c r="C246" s="30" t="s">
        <v>466</v>
      </c>
      <c r="D246" s="30">
        <v>500</v>
      </c>
      <c r="E246" s="31" t="s">
        <v>35</v>
      </c>
      <c r="F246" s="31" t="s">
        <v>189</v>
      </c>
      <c r="G246" s="32">
        <f>'[3]НАЦИОНАЛЬНАЯ ЭКОНОМИКА 04'!CI19</f>
        <v>3000</v>
      </c>
      <c r="H246" s="32">
        <f>[1]программы!G246</f>
        <v>0</v>
      </c>
      <c r="I246" s="32">
        <f>[2]программы!G246</f>
        <v>0</v>
      </c>
    </row>
    <row r="247" spans="1:9" ht="38.25" thickBot="1" x14ac:dyDescent="0.35">
      <c r="A247" s="23"/>
      <c r="B247" s="24" t="s">
        <v>468</v>
      </c>
      <c r="C247" s="72" t="s">
        <v>469</v>
      </c>
      <c r="D247" s="26"/>
      <c r="E247" s="26"/>
      <c r="F247" s="26"/>
      <c r="G247" s="55"/>
      <c r="H247" s="55">
        <f>[1]программы!G247</f>
        <v>0</v>
      </c>
      <c r="I247" s="55">
        <f>[2]программы!G247</f>
        <v>0</v>
      </c>
    </row>
    <row r="248" spans="1:9" ht="38.25" thickBot="1" x14ac:dyDescent="0.35">
      <c r="A248" s="23"/>
      <c r="B248" s="24" t="s">
        <v>470</v>
      </c>
      <c r="C248" s="72" t="s">
        <v>471</v>
      </c>
      <c r="D248" s="26"/>
      <c r="E248" s="26"/>
      <c r="F248" s="26"/>
      <c r="G248" s="55">
        <f>+G249</f>
        <v>600</v>
      </c>
      <c r="H248" s="55">
        <f>[1]программы!G248</f>
        <v>0</v>
      </c>
      <c r="I248" s="55">
        <f>[2]программы!G248</f>
        <v>0</v>
      </c>
    </row>
    <row r="249" spans="1:9" ht="113.25" thickBot="1" x14ac:dyDescent="0.35">
      <c r="A249" s="7"/>
      <c r="B249" s="35" t="s">
        <v>472</v>
      </c>
      <c r="C249" s="73" t="s">
        <v>473</v>
      </c>
      <c r="D249" s="31" t="s">
        <v>408</v>
      </c>
      <c r="E249" s="31" t="s">
        <v>35</v>
      </c>
      <c r="F249" s="31" t="s">
        <v>474</v>
      </c>
      <c r="G249" s="32">
        <f>'[3]НАЦИОНАЛЬНАЯ ЭКОНОМИКА 04'!FY17</f>
        <v>600</v>
      </c>
      <c r="H249" s="32">
        <f>[1]программы!G249</f>
        <v>0</v>
      </c>
      <c r="I249" s="32">
        <f>[2]программы!G249</f>
        <v>0</v>
      </c>
    </row>
    <row r="250" spans="1:9" ht="57" thickBot="1" x14ac:dyDescent="0.35">
      <c r="A250" s="18" t="s">
        <v>475</v>
      </c>
      <c r="B250" s="68" t="s">
        <v>476</v>
      </c>
      <c r="C250" s="20" t="s">
        <v>477</v>
      </c>
      <c r="D250" s="20"/>
      <c r="E250" s="33"/>
      <c r="F250" s="33"/>
      <c r="G250" s="71">
        <f>+G251+G252+G253</f>
        <v>0</v>
      </c>
      <c r="H250" s="71">
        <f>[1]программы!G250</f>
        <v>0</v>
      </c>
      <c r="I250" s="71">
        <f>[2]программы!G250</f>
        <v>0</v>
      </c>
    </row>
    <row r="251" spans="1:9" ht="38.25" thickBot="1" x14ac:dyDescent="0.35">
      <c r="A251" s="23"/>
      <c r="B251" s="24" t="s">
        <v>478</v>
      </c>
      <c r="C251" s="72" t="s">
        <v>479</v>
      </c>
      <c r="D251" s="26"/>
      <c r="E251" s="26"/>
      <c r="F251" s="26"/>
      <c r="G251" s="55"/>
      <c r="H251" s="55">
        <f>[1]программы!G251</f>
        <v>0</v>
      </c>
      <c r="I251" s="55">
        <f>[2]программы!G251</f>
        <v>0</v>
      </c>
    </row>
    <row r="252" spans="1:9" ht="19.5" thickBot="1" x14ac:dyDescent="0.35">
      <c r="A252" s="23"/>
      <c r="B252" s="24" t="s">
        <v>480</v>
      </c>
      <c r="C252" s="72" t="s">
        <v>481</v>
      </c>
      <c r="D252" s="26"/>
      <c r="E252" s="26"/>
      <c r="F252" s="26"/>
      <c r="G252" s="55"/>
      <c r="H252" s="55">
        <f>[1]программы!G252</f>
        <v>0</v>
      </c>
      <c r="I252" s="55">
        <f>[2]программы!G252</f>
        <v>0</v>
      </c>
    </row>
    <row r="253" spans="1:9" ht="38.25" thickBot="1" x14ac:dyDescent="0.35">
      <c r="A253" s="23"/>
      <c r="B253" s="24" t="s">
        <v>482</v>
      </c>
      <c r="C253" s="72" t="s">
        <v>483</v>
      </c>
      <c r="D253" s="26"/>
      <c r="E253" s="26"/>
      <c r="F253" s="26"/>
      <c r="G253" s="55"/>
      <c r="H253" s="55">
        <f>[1]программы!G253</f>
        <v>0</v>
      </c>
      <c r="I253" s="55">
        <f>[2]программы!G253</f>
        <v>0</v>
      </c>
    </row>
    <row r="254" spans="1:9" ht="38.25" thickBot="1" x14ac:dyDescent="0.35">
      <c r="A254" s="13" t="s">
        <v>484</v>
      </c>
      <c r="B254" s="67" t="s">
        <v>485</v>
      </c>
      <c r="C254" s="15" t="s">
        <v>486</v>
      </c>
      <c r="D254" s="15"/>
      <c r="E254" s="69"/>
      <c r="F254" s="69"/>
      <c r="G254" s="70">
        <f>+G255+G256+G258+G262+G263</f>
        <v>38418.782199999994</v>
      </c>
      <c r="H254" s="70">
        <f>[1]программы!G254</f>
        <v>15905.998681999998</v>
      </c>
      <c r="I254" s="70">
        <f>[2]программы!G254</f>
        <v>19058.660668819997</v>
      </c>
    </row>
    <row r="255" spans="1:9" ht="57" thickBot="1" x14ac:dyDescent="0.35">
      <c r="A255" s="23"/>
      <c r="B255" s="24" t="s">
        <v>487</v>
      </c>
      <c r="C255" s="25" t="s">
        <v>488</v>
      </c>
      <c r="D255" s="26"/>
      <c r="E255" s="26"/>
      <c r="F255" s="26"/>
      <c r="G255" s="55"/>
      <c r="H255" s="55">
        <f>[1]программы!G255</f>
        <v>0</v>
      </c>
      <c r="I255" s="55">
        <f>[2]программы!G255</f>
        <v>0</v>
      </c>
    </row>
    <row r="256" spans="1:9" ht="57" thickBot="1" x14ac:dyDescent="0.35">
      <c r="A256" s="23"/>
      <c r="B256" s="24" t="s">
        <v>489</v>
      </c>
      <c r="C256" s="25" t="s">
        <v>490</v>
      </c>
      <c r="D256" s="26"/>
      <c r="E256" s="26"/>
      <c r="F256" s="26"/>
      <c r="G256" s="55">
        <f>+G257</f>
        <v>3</v>
      </c>
      <c r="H256" s="55">
        <f>[1]программы!G256</f>
        <v>0</v>
      </c>
      <c r="I256" s="55">
        <f>[2]программы!G256</f>
        <v>0</v>
      </c>
    </row>
    <row r="257" spans="1:9" ht="75.75" thickBot="1" x14ac:dyDescent="0.35">
      <c r="A257" s="7"/>
      <c r="B257" s="35" t="s">
        <v>491</v>
      </c>
      <c r="C257" s="41" t="s">
        <v>492</v>
      </c>
      <c r="D257" s="36">
        <v>200</v>
      </c>
      <c r="E257" s="31" t="s">
        <v>474</v>
      </c>
      <c r="F257" s="31" t="s">
        <v>34</v>
      </c>
      <c r="G257" s="42">
        <f>'[3]КУЛЬТУРА 08'!BW9</f>
        <v>3</v>
      </c>
      <c r="H257" s="42">
        <f>[1]программы!G257</f>
        <v>0</v>
      </c>
      <c r="I257" s="42">
        <f>[2]программы!G257</f>
        <v>0</v>
      </c>
    </row>
    <row r="258" spans="1:9" ht="38.25" thickBot="1" x14ac:dyDescent="0.35">
      <c r="A258" s="23"/>
      <c r="B258" s="24" t="s">
        <v>493</v>
      </c>
      <c r="C258" s="25" t="s">
        <v>494</v>
      </c>
      <c r="D258" s="26"/>
      <c r="E258" s="26"/>
      <c r="F258" s="26"/>
      <c r="G258" s="55">
        <f>+G259+G260+G261</f>
        <v>10.4</v>
      </c>
      <c r="H258" s="55">
        <f>[1]программы!G258</f>
        <v>0</v>
      </c>
      <c r="I258" s="55">
        <f>[2]программы!G258</f>
        <v>0</v>
      </c>
    </row>
    <row r="259" spans="1:9" ht="113.25" thickBot="1" x14ac:dyDescent="0.35">
      <c r="A259" s="7"/>
      <c r="B259" s="35" t="s">
        <v>495</v>
      </c>
      <c r="C259" s="41" t="s">
        <v>496</v>
      </c>
      <c r="D259" s="36">
        <v>200</v>
      </c>
      <c r="E259" s="31" t="s">
        <v>474</v>
      </c>
      <c r="F259" s="31" t="s">
        <v>34</v>
      </c>
      <c r="G259" s="42">
        <f>'[3]КУЛЬТУРА 08'!FY16</f>
        <v>10.4</v>
      </c>
      <c r="H259" s="42">
        <f>[1]программы!G259</f>
        <v>0</v>
      </c>
      <c r="I259" s="42">
        <f>[2]программы!G259</f>
        <v>0</v>
      </c>
    </row>
    <row r="260" spans="1:9" ht="150.75" thickBot="1" x14ac:dyDescent="0.35">
      <c r="A260" s="7"/>
      <c r="B260" s="35" t="s">
        <v>497</v>
      </c>
      <c r="C260" s="41" t="s">
        <v>496</v>
      </c>
      <c r="D260" s="36">
        <v>500</v>
      </c>
      <c r="E260" s="31" t="s">
        <v>474</v>
      </c>
      <c r="F260" s="31" t="s">
        <v>34</v>
      </c>
      <c r="G260" s="42">
        <f>'[3]КУЛЬТУРА 08'!FY17</f>
        <v>0</v>
      </c>
      <c r="H260" s="42">
        <f>[1]программы!G260</f>
        <v>0</v>
      </c>
      <c r="I260" s="42">
        <f>[2]программы!G260</f>
        <v>0</v>
      </c>
    </row>
    <row r="261" spans="1:9" ht="113.25" thickBot="1" x14ac:dyDescent="0.35">
      <c r="A261" s="7"/>
      <c r="B261" s="35" t="s">
        <v>498</v>
      </c>
      <c r="C261" s="41" t="s">
        <v>499</v>
      </c>
      <c r="D261" s="36">
        <v>200</v>
      </c>
      <c r="E261" s="31" t="s">
        <v>474</v>
      </c>
      <c r="F261" s="31" t="s">
        <v>34</v>
      </c>
      <c r="G261" s="42"/>
      <c r="H261" s="42">
        <f>[1]программы!G261</f>
        <v>0</v>
      </c>
      <c r="I261" s="42">
        <f>[2]программы!G261</f>
        <v>0</v>
      </c>
    </row>
    <row r="262" spans="1:9" ht="38.25" thickBot="1" x14ac:dyDescent="0.35">
      <c r="A262" s="23"/>
      <c r="B262" s="24" t="s">
        <v>500</v>
      </c>
      <c r="C262" s="25" t="s">
        <v>501</v>
      </c>
      <c r="D262" s="26"/>
      <c r="E262" s="26"/>
      <c r="F262" s="26"/>
      <c r="G262" s="55"/>
      <c r="H262" s="55">
        <f>[1]программы!G262</f>
        <v>0</v>
      </c>
      <c r="I262" s="55">
        <f>[2]программы!G262</f>
        <v>0</v>
      </c>
    </row>
    <row r="263" spans="1:9" ht="38.25" thickBot="1" x14ac:dyDescent="0.35">
      <c r="A263" s="23"/>
      <c r="B263" s="24" t="s">
        <v>502</v>
      </c>
      <c r="C263" s="25" t="s">
        <v>503</v>
      </c>
      <c r="D263" s="26"/>
      <c r="E263" s="26"/>
      <c r="F263" s="26"/>
      <c r="G263" s="55">
        <f>+G264+G265+G267+G266</f>
        <v>38405.382199999993</v>
      </c>
      <c r="H263" s="55">
        <f>[1]программы!G263</f>
        <v>15905.998681999998</v>
      </c>
      <c r="I263" s="55">
        <f>[2]программы!G263</f>
        <v>19058.660668819997</v>
      </c>
    </row>
    <row r="264" spans="1:9" ht="150.75" thickBot="1" x14ac:dyDescent="0.35">
      <c r="A264" s="7"/>
      <c r="B264" s="35" t="s">
        <v>504</v>
      </c>
      <c r="C264" s="36" t="s">
        <v>505</v>
      </c>
      <c r="D264" s="36">
        <v>100</v>
      </c>
      <c r="E264" s="31" t="s">
        <v>474</v>
      </c>
      <c r="F264" s="31" t="s">
        <v>34</v>
      </c>
      <c r="G264" s="42">
        <f>'[3]КУЛЬТУРА 08'!D8+'[3]КУЛЬТУРА 08'!D10+'[3]КУЛЬТУРА 08'!D13</f>
        <v>36302.682199999996</v>
      </c>
      <c r="H264" s="42">
        <f>[1]программы!G264</f>
        <v>15269.198681999998</v>
      </c>
      <c r="I264" s="42">
        <f>[2]программы!G264</f>
        <v>15421.86066882</v>
      </c>
    </row>
    <row r="265" spans="1:9" ht="113.25" thickBot="1" x14ac:dyDescent="0.35">
      <c r="A265" s="7"/>
      <c r="B265" s="35" t="s">
        <v>506</v>
      </c>
      <c r="C265" s="36" t="s">
        <v>505</v>
      </c>
      <c r="D265" s="36">
        <v>200</v>
      </c>
      <c r="E265" s="31" t="s">
        <v>474</v>
      </c>
      <c r="F265" s="31" t="s">
        <v>34</v>
      </c>
      <c r="G265" s="42">
        <f>'[3]КУЛЬТУРА 08'!FY8+'[3]КУЛЬТУРА 08'!FY10+'[3]КУЛЬТУРА 08'!FY14-'[3]КУЛЬТУРА 08'!D13-'[3]КУЛЬТУРА 08'!D10-'[3]КУЛЬТУРА 08'!D8-'[3]КУЛЬТУРА 08'!BW8-'[3]КУЛЬТУРА 08'!CY8-'[3]КУЛЬТУРА 08'!CY10-'[3]КУЛЬТУРА 08'!CY13-'[3]КУЛЬТУРА 08'!CI7</f>
        <v>2096.6999999999953</v>
      </c>
      <c r="H265" s="42">
        <f>[1]программы!G265</f>
        <v>636.79999999999882</v>
      </c>
      <c r="I265" s="42">
        <f>[2]программы!G265</f>
        <v>3636.7999999999975</v>
      </c>
    </row>
    <row r="266" spans="1:9" ht="94.5" thickBot="1" x14ac:dyDescent="0.35">
      <c r="A266" s="7"/>
      <c r="B266" s="35" t="s">
        <v>507</v>
      </c>
      <c r="C266" s="36" t="s">
        <v>505</v>
      </c>
      <c r="D266" s="36">
        <v>500</v>
      </c>
      <c r="E266" s="31" t="s">
        <v>474</v>
      </c>
      <c r="F266" s="31" t="s">
        <v>34</v>
      </c>
      <c r="G266" s="42">
        <f>'[3]КУЛЬТУРА 08'!CJ7</f>
        <v>0</v>
      </c>
      <c r="H266" s="42">
        <f>[1]программы!G266</f>
        <v>0</v>
      </c>
      <c r="I266" s="42">
        <f>[2]программы!G266</f>
        <v>0</v>
      </c>
    </row>
    <row r="267" spans="1:9" ht="94.5" thickBot="1" x14ac:dyDescent="0.35">
      <c r="A267" s="7"/>
      <c r="B267" s="35" t="s">
        <v>508</v>
      </c>
      <c r="C267" s="36" t="s">
        <v>505</v>
      </c>
      <c r="D267" s="36">
        <v>800</v>
      </c>
      <c r="E267" s="31" t="s">
        <v>474</v>
      </c>
      <c r="F267" s="31" t="s">
        <v>34</v>
      </c>
      <c r="G267" s="42">
        <f>'[3]КУЛЬТУРА 08'!CY7</f>
        <v>6</v>
      </c>
      <c r="H267" s="42">
        <f>[1]программы!G267</f>
        <v>0</v>
      </c>
      <c r="I267" s="42">
        <f>[2]программы!G267</f>
        <v>0</v>
      </c>
    </row>
  </sheetData>
  <mergeCells count="8">
    <mergeCell ref="D1:G3"/>
    <mergeCell ref="A4:G4"/>
    <mergeCell ref="A9:A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2019-11-15T06:20:52Z</dcterms:modified>
</cp:coreProperties>
</file>