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_FilterDatabase" localSheetId="0" hidden="1">Документ!$H$1:$H$70</definedName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I56" i="2"/>
  <c r="H53"/>
  <c r="G54"/>
  <c r="H28" l="1"/>
  <c r="H49"/>
  <c r="F16"/>
  <c r="H16"/>
  <c r="G22"/>
  <c r="G20"/>
  <c r="G60"/>
  <c r="G59"/>
  <c r="H59"/>
  <c r="G57"/>
  <c r="G52"/>
  <c r="F58" l="1"/>
  <c r="F56" s="1"/>
  <c r="F55"/>
  <c r="F53" s="1"/>
  <c r="F49"/>
  <c r="F43"/>
  <c r="F41"/>
  <c r="F37"/>
  <c r="F33"/>
  <c r="F31" s="1"/>
  <c r="F29"/>
  <c r="F28"/>
  <c r="F23" s="1"/>
  <c r="F12"/>
  <c r="F11" s="1"/>
  <c r="G51"/>
  <c r="H33"/>
  <c r="H31"/>
  <c r="H12"/>
  <c r="H29"/>
  <c r="H23" s="1"/>
  <c r="F10" l="1"/>
  <c r="G31"/>
  <c r="G50"/>
  <c r="G49" s="1"/>
  <c r="J49"/>
  <c r="I49"/>
  <c r="H55"/>
  <c r="H11"/>
  <c r="F7"/>
  <c r="F6" s="1"/>
  <c r="G15"/>
  <c r="F61" l="1"/>
  <c r="F64"/>
  <c r="G17"/>
  <c r="G26"/>
  <c r="G25"/>
  <c r="G47"/>
  <c r="H43" l="1"/>
  <c r="H41" s="1"/>
  <c r="G23" l="1"/>
  <c r="H37"/>
  <c r="G14"/>
  <c r="G13"/>
  <c r="G27"/>
  <c r="G24"/>
  <c r="G30"/>
  <c r="G29"/>
  <c r="G28"/>
  <c r="G45"/>
  <c r="G44"/>
  <c r="G43"/>
  <c r="G42"/>
  <c r="G40"/>
  <c r="G39"/>
  <c r="G38"/>
  <c r="G34"/>
  <c r="G33"/>
  <c r="G32"/>
  <c r="G21"/>
  <c r="G19"/>
  <c r="G18"/>
  <c r="G16"/>
  <c r="G12"/>
  <c r="G11"/>
  <c r="G8"/>
  <c r="G9"/>
  <c r="H7"/>
  <c r="G7" s="1"/>
  <c r="G55"/>
  <c r="G53" s="1"/>
  <c r="H58"/>
  <c r="H56" l="1"/>
  <c r="G58"/>
  <c r="G56" s="1"/>
  <c r="H6"/>
  <c r="H10"/>
  <c r="G37"/>
  <c r="G48"/>
  <c r="G41" s="1"/>
  <c r="G10" l="1"/>
  <c r="H61"/>
  <c r="G61"/>
  <c r="H64"/>
  <c r="I7"/>
  <c r="I6" s="1"/>
  <c r="J53" l="1"/>
  <c r="I53"/>
  <c r="J41"/>
  <c r="I41"/>
  <c r="J37"/>
  <c r="I37"/>
  <c r="J31"/>
  <c r="I31"/>
  <c r="J23"/>
  <c r="I23"/>
  <c r="J16"/>
  <c r="I16"/>
  <c r="J11"/>
  <c r="J10" s="1"/>
  <c r="I11"/>
  <c r="I10" s="1"/>
  <c r="I61" s="1"/>
  <c r="J7"/>
  <c r="J6" s="1"/>
  <c r="J61" l="1"/>
  <c r="G64"/>
</calcChain>
</file>

<file path=xl/sharedStrings.xml><?xml version="1.0" encoding="utf-8"?>
<sst xmlns="http://schemas.openxmlformats.org/spreadsheetml/2006/main" count="169" uniqueCount="79">
  <si>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</si>
  <si>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</si>
  <si>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</si>
  <si>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</si>
  <si>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</si>
  <si>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</si>
  <si>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</si>
  <si>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</si>
  <si>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</si>
  <si>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</si>
  <si>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</si>
  <si>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</si>
  <si>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</si>
  <si>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</si>
  <si>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</si>
  <si>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</si>
  <si>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</si>
  <si>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</si>
  <si>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</si>
  <si>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</si>
  <si>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</si>
  <si>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</si>
  <si>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</si>
  <si>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</si>
  <si>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</si>
  <si>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</si>
  <si>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</si>
  <si>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</si>
  <si>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</si>
  <si>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</si>
  <si>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</si>
  <si>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</si>
  <si>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</si>
  <si>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</si>
  <si>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</si>
  <si>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</si>
  <si>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</si>
  <si>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</si>
  <si>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</si>
  <si>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</si>
  <si>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</si>
  <si>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</si>
  <si>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</si>
  <si>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</si>
  <si>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</si>
  <si>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</si>
  <si>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</si>
  <si>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</si>
  <si>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</si>
  <si>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</si>
  <si>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</si>
  <si>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</si>
  <si>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</si>
  <si>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</si>
  <si>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</si>
  <si>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>Расходы на проведение социально значимых мероприятий  (Межбюджетные трансферты)</t>
  </si>
  <si>
    <t>Расходы на проведение социально значимых мероприятий (Межбюджетные трансферты)</t>
  </si>
  <si>
    <t>Расходы на приобретение имущества (Межбюджетные трансферты)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</si>
  <si>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</si>
  <si>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</si>
  <si>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</si>
  <si>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</si>
  <si>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</si>
  <si>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</si>
  <si>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</si>
  <si>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</si>
  <si>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</si>
  <si>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Всего</t>
  </si>
  <si>
    <t>Расходы на повышение уровня защищенности помещений, предоставляемых для работы участковых уполномоченных полиции  (Межбюджетные трансферты)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</si>
  <si>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</si>
  <si>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</si>
  <si>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</si>
  <si>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</si>
  <si>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</si>
  <si>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  от "27    "декабря     2024 г.  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</si>
  <si>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</si>
  <si>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                          ( Межбюджетные трансферты)</t>
  </si>
  <si>
    <t>Расходы на оплату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</si>
  <si>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оплату социально значимых мероприятий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</si>
</sst>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2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color rgb="FF000000"/>
      <name val="Arial Cyr"/>
    </font>
    <font>
      <b/>
      <sz val="14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  <xf numFmtId="164" fontId="2" fillId="0" borderId="10">
      <alignment horizontal="right" vertical="top" shrinkToFit="1"/>
    </xf>
  </cellStyleXfs>
  <cellXfs count="64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>
      <alignment horizontal="center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16" fillId="0" borderId="15" xfId="34" applyNumberFormat="1" applyFont="1" applyBorder="1" applyProtection="1">
      <alignment horizontal="left" vertical="top" wrapText="1"/>
    </xf>
    <xf numFmtId="0" fontId="16" fillId="0" borderId="15" xfId="30" applyNumberFormat="1" applyFont="1" applyBorder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6" fontId="14" fillId="6" borderId="15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17" fillId="0" borderId="15" xfId="0" applyFont="1" applyBorder="1" applyProtection="1">
      <protection locked="0"/>
    </xf>
    <xf numFmtId="0" fontId="21" fillId="0" borderId="15" xfId="0" applyFont="1" applyBorder="1" applyProtection="1">
      <protection locked="0"/>
    </xf>
    <xf numFmtId="164" fontId="21" fillId="6" borderId="15" xfId="0" applyNumberFormat="1" applyFont="1" applyFill="1" applyBorder="1" applyProtection="1">
      <protection locked="0"/>
    </xf>
    <xf numFmtId="0" fontId="10" fillId="0" borderId="15" xfId="37" applyNumberFormat="1" applyFont="1" applyFill="1" applyBorder="1" applyAlignment="1" applyProtection="1">
      <alignment horizontal="left" vertical="top" wrapText="1"/>
    </xf>
    <xf numFmtId="0" fontId="10" fillId="0" borderId="14" xfId="0" applyFont="1" applyFill="1" applyBorder="1"/>
    <xf numFmtId="0" fontId="10" fillId="5" borderId="15" xfId="0" applyFont="1" applyFill="1" applyBorder="1" applyAlignment="1">
      <alignment wrapText="1"/>
    </xf>
    <xf numFmtId="49" fontId="10" fillId="5" borderId="15" xfId="38" applyNumberFormat="1" applyFont="1" applyFill="1" applyBorder="1" applyAlignment="1">
      <alignment horizontal="center" wrapText="1"/>
    </xf>
    <xf numFmtId="49" fontId="10" fillId="5" borderId="15" xfId="0" applyNumberFormat="1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164" fontId="10" fillId="5" borderId="15" xfId="0" applyNumberFormat="1" applyFont="1" applyFill="1" applyBorder="1" applyAlignment="1">
      <alignment horizontal="center" wrapText="1"/>
    </xf>
    <xf numFmtId="0" fontId="10" fillId="0" borderId="15" xfId="0" applyFont="1" applyFill="1" applyBorder="1" applyAlignment="1">
      <alignment wrapText="1"/>
    </xf>
    <xf numFmtId="49" fontId="11" fillId="0" borderId="15" xfId="38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 wrapText="1"/>
    </xf>
    <xf numFmtId="164" fontId="11" fillId="0" borderId="15" xfId="0" applyNumberFormat="1" applyFont="1" applyFill="1" applyBorder="1" applyAlignment="1">
      <alignment horizontal="center" wrapText="1"/>
    </xf>
    <xf numFmtId="164" fontId="12" fillId="6" borderId="15" xfId="0" applyNumberFormat="1" applyFont="1" applyFill="1" applyBorder="1" applyAlignment="1">
      <alignment horizontal="center" wrapText="1"/>
    </xf>
    <xf numFmtId="0" fontId="11" fillId="0" borderId="15" xfId="0" applyFont="1" applyFill="1" applyBorder="1" applyAlignment="1">
      <alignment wrapText="1"/>
    </xf>
    <xf numFmtId="164" fontId="14" fillId="6" borderId="15" xfId="0" applyNumberFormat="1" applyFont="1" applyFill="1" applyBorder="1" applyAlignment="1">
      <alignment horizontal="center" wrapText="1"/>
    </xf>
    <xf numFmtId="164" fontId="12" fillId="0" borderId="15" xfId="0" applyNumberFormat="1" applyFont="1" applyFill="1" applyBorder="1" applyAlignment="1">
      <alignment horizontal="center" wrapText="1"/>
    </xf>
    <xf numFmtId="0" fontId="10" fillId="0" borderId="15" xfId="38" applyFont="1" applyFill="1" applyBorder="1" applyAlignment="1">
      <alignment horizontal="left" wrapText="1"/>
    </xf>
    <xf numFmtId="164" fontId="13" fillId="6" borderId="15" xfId="38" applyNumberFormat="1" applyFont="1" applyFill="1" applyBorder="1" applyAlignment="1">
      <alignment horizontal="center"/>
    </xf>
    <xf numFmtId="164" fontId="13" fillId="0" borderId="15" xfId="38" applyNumberFormat="1" applyFont="1" applyFill="1" applyBorder="1" applyAlignment="1">
      <alignment horizontal="center"/>
    </xf>
    <xf numFmtId="0" fontId="12" fillId="0" borderId="15" xfId="39" applyNumberFormat="1" applyFont="1" applyFill="1" applyBorder="1" applyAlignment="1">
      <alignment wrapText="1"/>
    </xf>
    <xf numFmtId="164" fontId="14" fillId="6" borderId="15" xfId="38" applyNumberFormat="1" applyFont="1" applyFill="1" applyBorder="1" applyAlignment="1">
      <alignment horizontal="center"/>
    </xf>
    <xf numFmtId="164" fontId="14" fillId="0" borderId="15" xfId="38" applyNumberFormat="1" applyFont="1" applyFill="1" applyBorder="1" applyAlignment="1">
      <alignment horizontal="center"/>
    </xf>
    <xf numFmtId="0" fontId="11" fillId="0" borderId="15" xfId="30" applyNumberFormat="1" applyFont="1" applyBorder="1" applyProtection="1">
      <alignment horizontal="left" vertical="top" wrapText="1"/>
    </xf>
    <xf numFmtId="0" fontId="19" fillId="0" borderId="15" xfId="30" applyNumberFormat="1" applyFont="1" applyBorder="1" applyProtection="1">
      <alignment horizontal="left" vertical="top" wrapText="1"/>
    </xf>
    <xf numFmtId="0" fontId="11" fillId="0" borderId="15" xfId="38" applyFont="1" applyFill="1" applyBorder="1" applyAlignment="1">
      <alignment horizontal="left" wrapText="1"/>
    </xf>
    <xf numFmtId="164" fontId="11" fillId="0" borderId="15" xfId="38" applyNumberFormat="1" applyFont="1" applyFill="1" applyBorder="1" applyAlignment="1">
      <alignment horizontal="center"/>
    </xf>
    <xf numFmtId="0" fontId="22" fillId="0" borderId="15" xfId="30" applyNumberFormat="1" applyFont="1" applyBorder="1" applyProtection="1">
      <alignment horizontal="left" vertical="top" wrapText="1"/>
    </xf>
    <xf numFmtId="0" fontId="12" fillId="0" borderId="15" xfId="0" applyFont="1" applyFill="1" applyBorder="1" applyAlignment="1">
      <alignment wrapText="1"/>
    </xf>
    <xf numFmtId="164" fontId="14" fillId="6" borderId="15" xfId="0" applyNumberFormat="1" applyFont="1" applyFill="1" applyBorder="1" applyAlignment="1">
      <alignment horizontal="center"/>
    </xf>
    <xf numFmtId="164" fontId="11" fillId="0" borderId="15" xfId="0" applyNumberFormat="1" applyFont="1" applyFill="1" applyBorder="1" applyAlignment="1">
      <alignment horizontal="center"/>
    </xf>
    <xf numFmtId="0" fontId="12" fillId="0" borderId="15" xfId="38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justify" vertical="top" wrapText="1"/>
    </xf>
    <xf numFmtId="0" fontId="11" fillId="0" borderId="15" xfId="38" applyFont="1" applyFill="1" applyBorder="1" applyAlignment="1">
      <alignment horizontal="center" wrapText="1"/>
    </xf>
    <xf numFmtId="164" fontId="12" fillId="0" borderId="15" xfId="0" applyNumberFormat="1" applyFont="1" applyFill="1" applyBorder="1" applyAlignment="1">
      <alignment horizontal="center"/>
    </xf>
    <xf numFmtId="0" fontId="11" fillId="0" borderId="15" xfId="37" applyNumberFormat="1" applyFont="1" applyBorder="1" applyProtection="1">
      <alignment horizontal="left" vertical="top" wrapText="1"/>
    </xf>
    <xf numFmtId="0" fontId="11" fillId="0" borderId="15" xfId="34" quotePrefix="1" applyNumberFormat="1" applyFont="1" applyBorder="1" applyProtection="1">
      <alignment horizontal="left" vertical="top" wrapText="1"/>
    </xf>
    <xf numFmtId="0" fontId="20" fillId="6" borderId="15" xfId="3" applyNumberFormat="1" applyFont="1" applyFill="1" applyBorder="1" applyProtection="1">
      <alignment horizontal="left" vertical="top" wrapText="1"/>
    </xf>
    <xf numFmtId="0" fontId="11" fillId="0" borderId="15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left" wrapText="1"/>
    </xf>
    <xf numFmtId="2" fontId="15" fillId="0" borderId="15" xfId="0" applyNumberFormat="1" applyFont="1" applyFill="1" applyBorder="1" applyAlignment="1">
      <alignment horizontal="center"/>
    </xf>
    <xf numFmtId="166" fontId="13" fillId="6" borderId="15" xfId="0" applyNumberFormat="1" applyFont="1" applyFill="1" applyBorder="1" applyAlignment="1">
      <alignment horizontal="center"/>
    </xf>
    <xf numFmtId="0" fontId="5" fillId="0" borderId="9" xfId="37" applyNumberFormat="1" applyProtection="1">
      <alignment horizontal="left" vertical="top" wrapText="1"/>
    </xf>
    <xf numFmtId="0" fontId="16" fillId="0" borderId="9" xfId="37" applyNumberFormat="1" applyFont="1" applyProtection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4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100" xfId="43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showGridLines="0" tabSelected="1" zoomScale="57" zoomScaleNormal="57" workbookViewId="0">
      <pane ySplit="2" topLeftCell="A47" activePane="bottomLeft" state="frozen"/>
      <selection pane="bottomLeft" activeCell="A55" sqref="A55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1.42578125" style="1" customWidth="1"/>
    <col min="6" max="6" width="18.7109375" style="1" customWidth="1"/>
    <col min="7" max="7" width="18.85546875" style="1" customWidth="1"/>
    <col min="8" max="8" width="21" style="1" customWidth="1"/>
    <col min="9" max="9" width="17.5703125" style="1" customWidth="1"/>
    <col min="10" max="10" width="20.5703125" style="1" customWidth="1"/>
    <col min="11" max="11" width="17.140625" style="1" hidden="1" customWidth="1"/>
    <col min="12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62" t="s">
        <v>74</v>
      </c>
      <c r="F1" s="62"/>
      <c r="G1" s="62"/>
      <c r="H1" s="62"/>
      <c r="I1" s="62"/>
      <c r="J1" s="62"/>
      <c r="K1" s="6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63" t="s">
        <v>14</v>
      </c>
      <c r="B3" s="63"/>
      <c r="C3" s="63"/>
      <c r="D3" s="63"/>
      <c r="E3" s="63"/>
      <c r="F3" s="63"/>
      <c r="G3" s="63"/>
      <c r="H3" s="63"/>
      <c r="I3" s="63"/>
      <c r="J3" s="63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6.25">
      <c r="A5" s="4" t="s">
        <v>0</v>
      </c>
      <c r="B5" s="21" t="s">
        <v>7</v>
      </c>
      <c r="C5" s="21" t="s">
        <v>8</v>
      </c>
      <c r="D5" s="21" t="s">
        <v>9</v>
      </c>
      <c r="E5" s="21" t="s">
        <v>10</v>
      </c>
      <c r="F5" s="4" t="s">
        <v>2</v>
      </c>
      <c r="G5" s="4" t="s">
        <v>49</v>
      </c>
      <c r="H5" s="5" t="s">
        <v>50</v>
      </c>
      <c r="I5" s="4" t="s">
        <v>11</v>
      </c>
      <c r="J5" s="4" t="s">
        <v>16</v>
      </c>
    </row>
    <row r="6" spans="1:11" ht="18.75">
      <c r="A6" s="22" t="s">
        <v>3</v>
      </c>
      <c r="B6" s="23"/>
      <c r="C6" s="24"/>
      <c r="D6" s="24"/>
      <c r="E6" s="25"/>
      <c r="F6" s="26">
        <f>F7</f>
        <v>13778</v>
      </c>
      <c r="G6" s="26"/>
      <c r="H6" s="26">
        <f>H7</f>
        <v>13778</v>
      </c>
      <c r="I6" s="26">
        <f t="shared" ref="I6:J6" si="0">I7</f>
        <v>13295</v>
      </c>
      <c r="J6" s="26">
        <f t="shared" si="0"/>
        <v>14155</v>
      </c>
    </row>
    <row r="7" spans="1:11" ht="37.5">
      <c r="A7" s="27" t="s">
        <v>17</v>
      </c>
      <c r="B7" s="28"/>
      <c r="C7" s="29" t="s">
        <v>4</v>
      </c>
      <c r="D7" s="29" t="s">
        <v>5</v>
      </c>
      <c r="E7" s="8"/>
      <c r="F7" s="30">
        <f>F8+F9</f>
        <v>13778</v>
      </c>
      <c r="G7" s="31">
        <f>SUM(H7-F7)</f>
        <v>0</v>
      </c>
      <c r="H7" s="30">
        <f>H8+H9</f>
        <v>13778</v>
      </c>
      <c r="I7" s="30">
        <f t="shared" ref="I7:J7" si="1">I8+I9</f>
        <v>13295</v>
      </c>
      <c r="J7" s="30">
        <f t="shared" si="1"/>
        <v>14155</v>
      </c>
    </row>
    <row r="8" spans="1:11" ht="112.5">
      <c r="A8" s="32" t="s">
        <v>18</v>
      </c>
      <c r="B8" s="8">
        <v>500</v>
      </c>
      <c r="C8" s="29">
        <v>14</v>
      </c>
      <c r="D8" s="29" t="s">
        <v>5</v>
      </c>
      <c r="E8" s="8">
        <v>927</v>
      </c>
      <c r="F8" s="33">
        <v>6670</v>
      </c>
      <c r="G8" s="31">
        <f>SUM(H8-F8)</f>
        <v>0</v>
      </c>
      <c r="H8" s="33">
        <v>6670</v>
      </c>
      <c r="I8" s="34">
        <v>7115</v>
      </c>
      <c r="J8" s="34">
        <v>7745</v>
      </c>
    </row>
    <row r="9" spans="1:11" ht="150">
      <c r="A9" s="32" t="s">
        <v>19</v>
      </c>
      <c r="B9" s="8">
        <v>500</v>
      </c>
      <c r="C9" s="29">
        <v>14</v>
      </c>
      <c r="D9" s="29" t="s">
        <v>5</v>
      </c>
      <c r="E9" s="8">
        <v>927</v>
      </c>
      <c r="F9" s="33">
        <v>7108</v>
      </c>
      <c r="G9" s="31">
        <f>SUM(H9-F9)</f>
        <v>0</v>
      </c>
      <c r="H9" s="33">
        <v>7108</v>
      </c>
      <c r="I9" s="34">
        <v>6180</v>
      </c>
      <c r="J9" s="34">
        <v>6410</v>
      </c>
    </row>
    <row r="10" spans="1:11" ht="37.5">
      <c r="A10" s="22" t="s">
        <v>6</v>
      </c>
      <c r="B10" s="23"/>
      <c r="C10" s="24"/>
      <c r="D10" s="24"/>
      <c r="E10" s="25"/>
      <c r="F10" s="26">
        <f>F11+F16+F23+F31+F37+F41+F53+F56+F49+F59</f>
        <v>138058.02834999998</v>
      </c>
      <c r="G10" s="26">
        <f t="shared" ref="G10:J10" si="2">G11+G16+G23+G31+G37+G41+G53+G56+G49+G59</f>
        <v>114067.42809999999</v>
      </c>
      <c r="H10" s="26">
        <f>H11+H16+H23+H31+H37+H41+H53+H56+H49+H59</f>
        <v>255959.25644999999</v>
      </c>
      <c r="I10" s="26">
        <f t="shared" si="2"/>
        <v>21971.777900000001</v>
      </c>
      <c r="J10" s="26">
        <f t="shared" si="2"/>
        <v>14002.199999999999</v>
      </c>
    </row>
    <row r="11" spans="1:11" ht="37.5">
      <c r="A11" s="35" t="s">
        <v>20</v>
      </c>
      <c r="B11" s="28"/>
      <c r="C11" s="28"/>
      <c r="D11" s="28"/>
      <c r="E11" s="8"/>
      <c r="F11" s="36">
        <f>F12+F13+F14+F15</f>
        <v>4573.7000000000007</v>
      </c>
      <c r="G11" s="33">
        <f t="shared" ref="G11:G22" si="3">SUM(H11-F11)</f>
        <v>0</v>
      </c>
      <c r="H11" s="36">
        <f>H12+H13+H14+H15</f>
        <v>4573.7000000000007</v>
      </c>
      <c r="I11" s="37">
        <f t="shared" ref="I11:J11" si="4">I12</f>
        <v>3000</v>
      </c>
      <c r="J11" s="37">
        <f t="shared" si="4"/>
        <v>0</v>
      </c>
      <c r="K11" s="1">
        <v>1</v>
      </c>
    </row>
    <row r="12" spans="1:11" ht="93.75">
      <c r="A12" s="38" t="s">
        <v>22</v>
      </c>
      <c r="B12" s="28" t="s">
        <v>1</v>
      </c>
      <c r="C12" s="28" t="s">
        <v>5</v>
      </c>
      <c r="D12" s="28" t="s">
        <v>21</v>
      </c>
      <c r="E12" s="8">
        <v>914</v>
      </c>
      <c r="F12" s="39">
        <f>3000-18.2</f>
        <v>2981.8</v>
      </c>
      <c r="G12" s="33">
        <f t="shared" si="3"/>
        <v>0</v>
      </c>
      <c r="H12" s="39">
        <f>3000-18.2</f>
        <v>2981.8</v>
      </c>
      <c r="I12" s="40">
        <v>3000</v>
      </c>
      <c r="J12" s="40">
        <v>0</v>
      </c>
    </row>
    <row r="13" spans="1:11" ht="150">
      <c r="A13" s="41" t="s">
        <v>53</v>
      </c>
      <c r="B13" s="28" t="s">
        <v>1</v>
      </c>
      <c r="C13" s="28" t="s">
        <v>4</v>
      </c>
      <c r="D13" s="28" t="s">
        <v>35</v>
      </c>
      <c r="E13" s="8">
        <v>914</v>
      </c>
      <c r="F13" s="39">
        <v>100</v>
      </c>
      <c r="G13" s="33">
        <f t="shared" si="3"/>
        <v>0</v>
      </c>
      <c r="H13" s="39">
        <v>100</v>
      </c>
      <c r="I13" s="40">
        <v>0</v>
      </c>
      <c r="J13" s="40">
        <v>0</v>
      </c>
    </row>
    <row r="14" spans="1:11" ht="54.75" customHeight="1">
      <c r="A14" s="41" t="s">
        <v>77</v>
      </c>
      <c r="B14" s="28" t="s">
        <v>1</v>
      </c>
      <c r="C14" s="28" t="s">
        <v>4</v>
      </c>
      <c r="D14" s="28" t="s">
        <v>35</v>
      </c>
      <c r="E14" s="8">
        <v>914</v>
      </c>
      <c r="F14" s="39">
        <v>1111.9000000000001</v>
      </c>
      <c r="G14" s="33">
        <f t="shared" si="3"/>
        <v>0</v>
      </c>
      <c r="H14" s="39">
        <v>1111.9000000000001</v>
      </c>
      <c r="I14" s="40">
        <v>0</v>
      </c>
      <c r="J14" s="40">
        <v>0</v>
      </c>
    </row>
    <row r="15" spans="1:11" ht="122.25" customHeight="1">
      <c r="A15" s="12" t="s">
        <v>60</v>
      </c>
      <c r="B15" s="28" t="s">
        <v>1</v>
      </c>
      <c r="C15" s="28" t="s">
        <v>5</v>
      </c>
      <c r="D15" s="28" t="s">
        <v>36</v>
      </c>
      <c r="E15" s="8">
        <v>914</v>
      </c>
      <c r="F15" s="39">
        <v>380</v>
      </c>
      <c r="G15" s="33">
        <f t="shared" si="3"/>
        <v>0</v>
      </c>
      <c r="H15" s="39">
        <v>380</v>
      </c>
      <c r="I15" s="40">
        <v>0</v>
      </c>
      <c r="J15" s="40">
        <v>0</v>
      </c>
    </row>
    <row r="16" spans="1:11" ht="56.25">
      <c r="A16" s="35" t="s">
        <v>23</v>
      </c>
      <c r="B16" s="28"/>
      <c r="C16" s="28"/>
      <c r="D16" s="28"/>
      <c r="E16" s="8"/>
      <c r="F16" s="33">
        <f>F21+F22+F17+F18</f>
        <v>10200.5</v>
      </c>
      <c r="G16" s="33">
        <f t="shared" si="3"/>
        <v>115777.29999999999</v>
      </c>
      <c r="H16" s="33">
        <f>SUM(H17+H18+H19+H20+H21+H22)</f>
        <v>125977.79999999999</v>
      </c>
      <c r="I16" s="30">
        <f t="shared" ref="I16:J16" si="5">I21+I22</f>
        <v>156.5</v>
      </c>
      <c r="J16" s="30">
        <f t="shared" si="5"/>
        <v>162.69999999999999</v>
      </c>
      <c r="K16" s="1">
        <v>10</v>
      </c>
    </row>
    <row r="17" spans="1:11" ht="42" customHeight="1">
      <c r="A17" s="42" t="s">
        <v>55</v>
      </c>
      <c r="B17" s="28" t="s">
        <v>1</v>
      </c>
      <c r="C17" s="28" t="s">
        <v>21</v>
      </c>
      <c r="D17" s="28" t="s">
        <v>24</v>
      </c>
      <c r="E17" s="8">
        <v>914</v>
      </c>
      <c r="F17" s="33">
        <v>50</v>
      </c>
      <c r="G17" s="33">
        <f t="shared" si="3"/>
        <v>0</v>
      </c>
      <c r="H17" s="33">
        <v>50</v>
      </c>
      <c r="I17" s="30">
        <v>0</v>
      </c>
      <c r="J17" s="30">
        <v>0</v>
      </c>
    </row>
    <row r="18" spans="1:11" ht="131.25">
      <c r="A18" s="43" t="s">
        <v>71</v>
      </c>
      <c r="B18" s="28" t="s">
        <v>1</v>
      </c>
      <c r="C18" s="28" t="s">
        <v>21</v>
      </c>
      <c r="D18" s="28" t="s">
        <v>24</v>
      </c>
      <c r="E18" s="8">
        <v>914</v>
      </c>
      <c r="F18" s="39">
        <v>10000</v>
      </c>
      <c r="G18" s="33">
        <f t="shared" si="3"/>
        <v>1301.8999999999996</v>
      </c>
      <c r="H18" s="39">
        <v>11301.9</v>
      </c>
      <c r="I18" s="44">
        <v>0</v>
      </c>
      <c r="J18" s="44">
        <v>0</v>
      </c>
    </row>
    <row r="19" spans="1:11" ht="150">
      <c r="A19" s="43" t="s">
        <v>25</v>
      </c>
      <c r="B19" s="28" t="s">
        <v>1</v>
      </c>
      <c r="C19" s="28" t="s">
        <v>21</v>
      </c>
      <c r="D19" s="28" t="s">
        <v>24</v>
      </c>
      <c r="E19" s="8">
        <v>914</v>
      </c>
      <c r="F19" s="39">
        <v>0</v>
      </c>
      <c r="G19" s="33">
        <f t="shared" si="3"/>
        <v>101793.7</v>
      </c>
      <c r="H19" s="39">
        <v>101793.7</v>
      </c>
      <c r="I19" s="44">
        <v>0</v>
      </c>
      <c r="J19" s="44">
        <v>0</v>
      </c>
    </row>
    <row r="20" spans="1:11" ht="77.25" customHeight="1">
      <c r="A20" s="45" t="s">
        <v>72</v>
      </c>
      <c r="B20" s="28" t="s">
        <v>1</v>
      </c>
      <c r="C20" s="28" t="s">
        <v>21</v>
      </c>
      <c r="D20" s="28" t="s">
        <v>24</v>
      </c>
      <c r="E20" s="8">
        <v>914</v>
      </c>
      <c r="F20" s="39">
        <v>0</v>
      </c>
      <c r="G20" s="33">
        <f t="shared" si="3"/>
        <v>12631.7</v>
      </c>
      <c r="H20" s="39">
        <v>12631.7</v>
      </c>
      <c r="I20" s="44"/>
      <c r="J20" s="44"/>
    </row>
    <row r="21" spans="1:11" ht="93.75">
      <c r="A21" s="46" t="s">
        <v>26</v>
      </c>
      <c r="B21" s="28"/>
      <c r="C21" s="28" t="s">
        <v>21</v>
      </c>
      <c r="D21" s="28" t="s">
        <v>27</v>
      </c>
      <c r="E21" s="8">
        <v>914</v>
      </c>
      <c r="F21" s="39">
        <v>150.5</v>
      </c>
      <c r="G21" s="33">
        <f t="shared" si="3"/>
        <v>0</v>
      </c>
      <c r="H21" s="39">
        <v>150.5</v>
      </c>
      <c r="I21" s="44">
        <v>156.5</v>
      </c>
      <c r="J21" s="44">
        <v>162.69999999999999</v>
      </c>
    </row>
    <row r="22" spans="1:11" ht="63.75">
      <c r="A22" s="45" t="s">
        <v>73</v>
      </c>
      <c r="B22" s="28" t="s">
        <v>1</v>
      </c>
      <c r="C22" s="28" t="s">
        <v>21</v>
      </c>
      <c r="D22" s="28" t="s">
        <v>24</v>
      </c>
      <c r="E22" s="8">
        <v>914</v>
      </c>
      <c r="F22" s="39">
        <v>0</v>
      </c>
      <c r="G22" s="33">
        <f t="shared" si="3"/>
        <v>50</v>
      </c>
      <c r="H22" s="39">
        <v>50</v>
      </c>
      <c r="I22" s="44">
        <v>0</v>
      </c>
      <c r="J22" s="44">
        <v>0</v>
      </c>
    </row>
    <row r="23" spans="1:11" ht="94.5" customHeight="1">
      <c r="A23" s="35" t="s">
        <v>28</v>
      </c>
      <c r="B23" s="28"/>
      <c r="C23" s="28"/>
      <c r="D23" s="28"/>
      <c r="E23" s="8"/>
      <c r="F23" s="39">
        <f>SUM(F24+F27+F28+F29+F30+F25+F26)</f>
        <v>51364.6</v>
      </c>
      <c r="G23" s="39">
        <f t="shared" ref="G23:G30" si="6">SUM(H23-F23)</f>
        <v>-2255.0999999999985</v>
      </c>
      <c r="H23" s="39">
        <f>SUM(H24+H27+H28+H29+H30+H25+H26)</f>
        <v>49109.5</v>
      </c>
      <c r="I23" s="44">
        <f t="shared" ref="I23:J23" si="7">I24+I27</f>
        <v>3898.2</v>
      </c>
      <c r="J23" s="44">
        <f t="shared" si="7"/>
        <v>3898.2</v>
      </c>
      <c r="K23" s="1">
        <v>3</v>
      </c>
    </row>
    <row r="24" spans="1:11" ht="56.25">
      <c r="A24" s="43" t="s">
        <v>31</v>
      </c>
      <c r="B24" s="28" t="s">
        <v>1</v>
      </c>
      <c r="C24" s="28" t="s">
        <v>29</v>
      </c>
      <c r="D24" s="28" t="s">
        <v>30</v>
      </c>
      <c r="E24" s="8">
        <v>914</v>
      </c>
      <c r="F24" s="47">
        <v>0</v>
      </c>
      <c r="G24" s="39">
        <f t="shared" si="6"/>
        <v>0</v>
      </c>
      <c r="H24" s="47">
        <v>0</v>
      </c>
      <c r="I24" s="48">
        <v>3898.2</v>
      </c>
      <c r="J24" s="48">
        <v>3898.2</v>
      </c>
    </row>
    <row r="25" spans="1:11" ht="57" customHeight="1">
      <c r="A25" s="12" t="s">
        <v>58</v>
      </c>
      <c r="B25" s="28" t="s">
        <v>1</v>
      </c>
      <c r="C25" s="28" t="s">
        <v>29</v>
      </c>
      <c r="D25" s="28" t="s">
        <v>30</v>
      </c>
      <c r="E25" s="8">
        <v>914</v>
      </c>
      <c r="F25" s="47">
        <v>2255</v>
      </c>
      <c r="G25" s="39">
        <f t="shared" si="6"/>
        <v>-2255</v>
      </c>
      <c r="H25" s="47">
        <v>0</v>
      </c>
      <c r="I25" s="48">
        <v>0</v>
      </c>
      <c r="J25" s="48">
        <v>0</v>
      </c>
    </row>
    <row r="26" spans="1:11" ht="80.25" customHeight="1">
      <c r="A26" s="13" t="s">
        <v>59</v>
      </c>
      <c r="B26" s="28" t="s">
        <v>1</v>
      </c>
      <c r="C26" s="28" t="s">
        <v>29</v>
      </c>
      <c r="D26" s="28" t="s">
        <v>30</v>
      </c>
      <c r="E26" s="8">
        <v>914</v>
      </c>
      <c r="F26" s="47">
        <v>3596.7</v>
      </c>
      <c r="G26" s="39">
        <f t="shared" si="6"/>
        <v>0</v>
      </c>
      <c r="H26" s="47">
        <v>3596.7</v>
      </c>
      <c r="I26" s="48">
        <v>0</v>
      </c>
      <c r="J26" s="48">
        <v>0</v>
      </c>
    </row>
    <row r="27" spans="1:11" ht="93.75">
      <c r="A27" s="49" t="s">
        <v>32</v>
      </c>
      <c r="B27" s="28" t="s">
        <v>1</v>
      </c>
      <c r="C27" s="28" t="s">
        <v>29</v>
      </c>
      <c r="D27" s="28" t="s">
        <v>29</v>
      </c>
      <c r="E27" s="8">
        <v>925</v>
      </c>
      <c r="F27" s="39">
        <v>28355.1</v>
      </c>
      <c r="G27" s="39">
        <f t="shared" si="6"/>
        <v>0</v>
      </c>
      <c r="H27" s="39">
        <v>28355.1</v>
      </c>
      <c r="I27" s="44">
        <v>0</v>
      </c>
      <c r="J27" s="44">
        <v>0</v>
      </c>
    </row>
    <row r="28" spans="1:11" ht="60.75" customHeight="1">
      <c r="A28" s="12" t="s">
        <v>51</v>
      </c>
      <c r="B28" s="28" t="s">
        <v>1</v>
      </c>
      <c r="C28" s="28" t="s">
        <v>29</v>
      </c>
      <c r="D28" s="28" t="s">
        <v>30</v>
      </c>
      <c r="E28" s="8">
        <v>925</v>
      </c>
      <c r="F28" s="39">
        <f>1415.2+100.4</f>
        <v>1515.6000000000001</v>
      </c>
      <c r="G28" s="39">
        <f t="shared" si="6"/>
        <v>-0.10000000000013642</v>
      </c>
      <c r="H28" s="39">
        <f>1415.2+100.3</f>
        <v>1515.5</v>
      </c>
      <c r="I28" s="44">
        <v>0</v>
      </c>
      <c r="J28" s="44">
        <v>0</v>
      </c>
    </row>
    <row r="29" spans="1:11" ht="43.5" customHeight="1">
      <c r="A29" s="13" t="s">
        <v>52</v>
      </c>
      <c r="B29" s="28" t="s">
        <v>1</v>
      </c>
      <c r="C29" s="28" t="s">
        <v>29</v>
      </c>
      <c r="D29" s="28" t="s">
        <v>29</v>
      </c>
      <c r="E29" s="8">
        <v>914</v>
      </c>
      <c r="F29" s="39">
        <f>3845.6-294.8</f>
        <v>3550.7999999999997</v>
      </c>
      <c r="G29" s="39">
        <f t="shared" si="6"/>
        <v>0</v>
      </c>
      <c r="H29" s="39">
        <f>3845.6-294.8</f>
        <v>3550.7999999999997</v>
      </c>
      <c r="I29" s="44">
        <v>0</v>
      </c>
      <c r="J29" s="44">
        <v>0</v>
      </c>
    </row>
    <row r="30" spans="1:11" ht="43.5" customHeight="1">
      <c r="A30" s="13" t="s">
        <v>54</v>
      </c>
      <c r="B30" s="28" t="s">
        <v>1</v>
      </c>
      <c r="C30" s="28" t="s">
        <v>29</v>
      </c>
      <c r="D30" s="28" t="s">
        <v>30</v>
      </c>
      <c r="E30" s="8"/>
      <c r="F30" s="39">
        <v>12091.4</v>
      </c>
      <c r="G30" s="39">
        <f t="shared" si="6"/>
        <v>0</v>
      </c>
      <c r="H30" s="39">
        <v>12091.4</v>
      </c>
      <c r="I30" s="44"/>
      <c r="J30" s="44"/>
    </row>
    <row r="31" spans="1:11" ht="56.25">
      <c r="A31" s="50" t="s">
        <v>13</v>
      </c>
      <c r="B31" s="28"/>
      <c r="C31" s="29"/>
      <c r="D31" s="28"/>
      <c r="E31" s="8"/>
      <c r="F31" s="33">
        <f>SUM(F33+F34+F32)</f>
        <v>10835.700449999998</v>
      </c>
      <c r="G31" s="33">
        <f>SUM(H31-F31)</f>
        <v>494</v>
      </c>
      <c r="H31" s="33">
        <f>SUM(H33+H34+H32)</f>
        <v>11329.700449999998</v>
      </c>
      <c r="I31" s="30">
        <f t="shared" ref="I31:J31" si="8">SUM(I33+I34)</f>
        <v>12855.65</v>
      </c>
      <c r="J31" s="30">
        <f t="shared" si="8"/>
        <v>9242.7999999999993</v>
      </c>
      <c r="K31" s="1">
        <v>4</v>
      </c>
    </row>
    <row r="32" spans="1:11" ht="72">
      <c r="A32" s="12" t="s">
        <v>61</v>
      </c>
      <c r="B32" s="29" t="s">
        <v>1</v>
      </c>
      <c r="C32" s="29" t="s">
        <v>29</v>
      </c>
      <c r="D32" s="28" t="s">
        <v>30</v>
      </c>
      <c r="E32" s="8">
        <v>914</v>
      </c>
      <c r="F32" s="47">
        <v>100</v>
      </c>
      <c r="G32" s="33">
        <f t="shared" ref="G32:G34" si="9">SUM(H32-F32)</f>
        <v>494</v>
      </c>
      <c r="H32" s="47">
        <v>594</v>
      </c>
      <c r="I32" s="48">
        <v>0</v>
      </c>
      <c r="J32" s="48">
        <v>0</v>
      </c>
    </row>
    <row r="33" spans="1:11" ht="75">
      <c r="A33" s="46" t="s">
        <v>33</v>
      </c>
      <c r="B33" s="29" t="s">
        <v>1</v>
      </c>
      <c r="C33" s="29" t="s">
        <v>29</v>
      </c>
      <c r="D33" s="28" t="s">
        <v>30</v>
      </c>
      <c r="E33" s="8">
        <v>914</v>
      </c>
      <c r="F33" s="47">
        <f>4342.94+3750.7+899.3</f>
        <v>8992.9399999999987</v>
      </c>
      <c r="G33" s="33">
        <f t="shared" si="9"/>
        <v>0</v>
      </c>
      <c r="H33" s="47">
        <f>4342.94+3750.7+899.3</f>
        <v>8992.9399999999987</v>
      </c>
      <c r="I33" s="48">
        <v>11112.85</v>
      </c>
      <c r="J33" s="48">
        <v>7500</v>
      </c>
    </row>
    <row r="34" spans="1:11" ht="75">
      <c r="A34" s="32" t="s">
        <v>34</v>
      </c>
      <c r="B34" s="29" t="s">
        <v>1</v>
      </c>
      <c r="C34" s="29" t="s">
        <v>29</v>
      </c>
      <c r="D34" s="28" t="s">
        <v>35</v>
      </c>
      <c r="E34" s="8">
        <v>914</v>
      </c>
      <c r="F34" s="47">
        <v>1742.76045</v>
      </c>
      <c r="G34" s="33">
        <f t="shared" si="9"/>
        <v>0</v>
      </c>
      <c r="H34" s="47">
        <v>1742.76045</v>
      </c>
      <c r="I34" s="48">
        <v>1742.8</v>
      </c>
      <c r="J34" s="48">
        <v>1742.8</v>
      </c>
    </row>
    <row r="35" spans="1:11" ht="18.75" hidden="1">
      <c r="A35" s="50"/>
      <c r="B35" s="28"/>
      <c r="C35" s="29"/>
      <c r="D35" s="28"/>
      <c r="E35" s="29"/>
      <c r="F35" s="33"/>
      <c r="G35" s="33"/>
      <c r="H35" s="33"/>
      <c r="I35" s="30"/>
      <c r="J35" s="30"/>
    </row>
    <row r="36" spans="1:11" ht="18.75" hidden="1">
      <c r="A36" s="32"/>
      <c r="B36" s="29"/>
      <c r="C36" s="29"/>
      <c r="D36" s="28"/>
      <c r="E36" s="29"/>
      <c r="F36" s="47"/>
      <c r="G36" s="47"/>
      <c r="H36" s="47"/>
      <c r="I36" s="48"/>
      <c r="J36" s="48"/>
    </row>
    <row r="37" spans="1:11" ht="56.25">
      <c r="A37" s="35" t="s">
        <v>12</v>
      </c>
      <c r="B37" s="28"/>
      <c r="C37" s="28"/>
      <c r="D37" s="28"/>
      <c r="E37" s="8"/>
      <c r="F37" s="39">
        <f>F39+F40</f>
        <v>743.52790000000005</v>
      </c>
      <c r="G37" s="33">
        <f t="shared" ref="G37:G40" si="10">SUM(H37-F37)</f>
        <v>7.2099999999977626E-2</v>
      </c>
      <c r="H37" s="39">
        <f>H39+H40</f>
        <v>743.6</v>
      </c>
      <c r="I37" s="44">
        <f t="shared" ref="I37:J37" si="11">I39+I40</f>
        <v>698.52789999999993</v>
      </c>
      <c r="J37" s="44">
        <f t="shared" si="11"/>
        <v>698.5</v>
      </c>
      <c r="K37" s="1">
        <v>2</v>
      </c>
    </row>
    <row r="38" spans="1:11" ht="112.5">
      <c r="A38" s="43" t="s">
        <v>66</v>
      </c>
      <c r="B38" s="51">
        <v>500</v>
      </c>
      <c r="C38" s="28" t="s">
        <v>36</v>
      </c>
      <c r="D38" s="28" t="s">
        <v>30</v>
      </c>
      <c r="E38" s="8">
        <v>924</v>
      </c>
      <c r="F38" s="39">
        <v>0</v>
      </c>
      <c r="G38" s="33">
        <f t="shared" si="10"/>
        <v>0</v>
      </c>
      <c r="H38" s="39">
        <v>0</v>
      </c>
      <c r="I38" s="44">
        <v>0</v>
      </c>
      <c r="J38" s="44">
        <v>0</v>
      </c>
    </row>
    <row r="39" spans="1:11" ht="131.25">
      <c r="A39" s="46" t="s">
        <v>37</v>
      </c>
      <c r="B39" s="51">
        <v>500</v>
      </c>
      <c r="C39" s="28" t="s">
        <v>38</v>
      </c>
      <c r="D39" s="28" t="s">
        <v>30</v>
      </c>
      <c r="E39" s="8">
        <v>924</v>
      </c>
      <c r="F39" s="39">
        <v>698.52790000000005</v>
      </c>
      <c r="G39" s="33">
        <f t="shared" si="10"/>
        <v>7.2099999999977626E-2</v>
      </c>
      <c r="H39" s="39">
        <v>698.6</v>
      </c>
      <c r="I39" s="44">
        <v>698.52789999999993</v>
      </c>
      <c r="J39" s="44">
        <v>698.5</v>
      </c>
    </row>
    <row r="40" spans="1:11" ht="112.5">
      <c r="A40" s="43" t="s">
        <v>39</v>
      </c>
      <c r="B40" s="51">
        <v>500</v>
      </c>
      <c r="C40" s="28" t="s">
        <v>36</v>
      </c>
      <c r="D40" s="28" t="s">
        <v>5</v>
      </c>
      <c r="E40" s="8">
        <v>924</v>
      </c>
      <c r="F40" s="39">
        <v>45</v>
      </c>
      <c r="G40" s="33">
        <f t="shared" si="10"/>
        <v>0</v>
      </c>
      <c r="H40" s="39">
        <v>45</v>
      </c>
      <c r="I40" s="44">
        <v>0</v>
      </c>
      <c r="J40" s="44">
        <v>0</v>
      </c>
    </row>
    <row r="41" spans="1:11" ht="99" customHeight="1">
      <c r="A41" s="27" t="s">
        <v>40</v>
      </c>
      <c r="B41" s="28" t="s">
        <v>1</v>
      </c>
      <c r="C41" s="28" t="s">
        <v>5</v>
      </c>
      <c r="D41" s="28" t="s">
        <v>41</v>
      </c>
      <c r="E41" s="8"/>
      <c r="F41" s="33">
        <f>F42+F45+F43+F44+F48+F47</f>
        <v>5428.9</v>
      </c>
      <c r="G41" s="33">
        <f t="shared" ref="G41" si="12">G42+G45+G43+G44+G48</f>
        <v>-135</v>
      </c>
      <c r="H41" s="33">
        <f>H42+H45+H43+H44+H48+H47</f>
        <v>5493.9</v>
      </c>
      <c r="I41" s="30">
        <f>I42+I45+I43+I44</f>
        <v>251</v>
      </c>
      <c r="J41" s="30">
        <f t="shared" ref="J41" si="13">J42+J45+J43</f>
        <v>0</v>
      </c>
      <c r="K41" s="1">
        <v>6</v>
      </c>
    </row>
    <row r="42" spans="1:11" ht="154.5" customHeight="1">
      <c r="A42" s="32" t="s">
        <v>42</v>
      </c>
      <c r="B42" s="29" t="s">
        <v>1</v>
      </c>
      <c r="C42" s="28" t="s">
        <v>5</v>
      </c>
      <c r="D42" s="28" t="s">
        <v>41</v>
      </c>
      <c r="E42" s="8">
        <v>925</v>
      </c>
      <c r="F42" s="33">
        <v>44.2</v>
      </c>
      <c r="G42" s="33">
        <f t="shared" ref="G42:G47" si="14">SUM(H42-F42)</f>
        <v>0</v>
      </c>
      <c r="H42" s="33">
        <v>44.2</v>
      </c>
      <c r="I42" s="30">
        <v>0</v>
      </c>
      <c r="J42" s="30">
        <v>0</v>
      </c>
    </row>
    <row r="43" spans="1:11" ht="37.5">
      <c r="A43" s="49" t="s">
        <v>43</v>
      </c>
      <c r="B43" s="29" t="s">
        <v>1</v>
      </c>
      <c r="C43" s="28" t="s">
        <v>29</v>
      </c>
      <c r="D43" s="28" t="s">
        <v>30</v>
      </c>
      <c r="E43" s="8">
        <v>914</v>
      </c>
      <c r="F43" s="33">
        <f>235+963.7</f>
        <v>1198.7</v>
      </c>
      <c r="G43" s="33">
        <f t="shared" si="14"/>
        <v>0</v>
      </c>
      <c r="H43" s="33">
        <f>235+963.7</f>
        <v>1198.7</v>
      </c>
      <c r="I43" s="30">
        <v>251</v>
      </c>
      <c r="J43" s="30">
        <v>0</v>
      </c>
    </row>
    <row r="44" spans="1:11" ht="75">
      <c r="A44" s="49" t="s">
        <v>76</v>
      </c>
      <c r="B44" s="29" t="s">
        <v>1</v>
      </c>
      <c r="C44" s="28" t="s">
        <v>29</v>
      </c>
      <c r="D44" s="28" t="s">
        <v>30</v>
      </c>
      <c r="E44" s="8">
        <v>914</v>
      </c>
      <c r="F44" s="33">
        <v>135</v>
      </c>
      <c r="G44" s="33">
        <f t="shared" si="14"/>
        <v>-135</v>
      </c>
      <c r="H44" s="33">
        <v>0</v>
      </c>
      <c r="I44" s="30">
        <v>0</v>
      </c>
      <c r="J44" s="30">
        <v>0</v>
      </c>
    </row>
    <row r="45" spans="1:11" ht="187.5">
      <c r="A45" s="32" t="s">
        <v>44</v>
      </c>
      <c r="B45" s="8">
        <v>500</v>
      </c>
      <c r="C45" s="28" t="s">
        <v>29</v>
      </c>
      <c r="D45" s="28" t="s">
        <v>35</v>
      </c>
      <c r="E45" s="8">
        <v>925</v>
      </c>
      <c r="F45" s="33">
        <v>3001</v>
      </c>
      <c r="G45" s="33">
        <f t="shared" si="14"/>
        <v>0</v>
      </c>
      <c r="H45" s="33">
        <v>3001</v>
      </c>
      <c r="I45" s="30">
        <v>0</v>
      </c>
      <c r="J45" s="30">
        <v>0</v>
      </c>
    </row>
    <row r="46" spans="1:11" ht="18.75" hidden="1">
      <c r="A46" s="32"/>
      <c r="B46" s="8"/>
      <c r="C46" s="28"/>
      <c r="D46" s="28"/>
      <c r="E46" s="8"/>
      <c r="F46" s="47"/>
      <c r="G46" s="47"/>
      <c r="H46" s="47"/>
      <c r="I46" s="52"/>
      <c r="J46" s="52"/>
    </row>
    <row r="47" spans="1:11" ht="39.75" customHeight="1">
      <c r="A47" s="53" t="s">
        <v>56</v>
      </c>
      <c r="B47" s="8">
        <v>500</v>
      </c>
      <c r="C47" s="28" t="s">
        <v>29</v>
      </c>
      <c r="D47" s="28" t="s">
        <v>35</v>
      </c>
      <c r="E47" s="8">
        <v>925</v>
      </c>
      <c r="F47" s="47">
        <v>50</v>
      </c>
      <c r="G47" s="33">
        <f t="shared" si="14"/>
        <v>200</v>
      </c>
      <c r="H47" s="47">
        <v>250</v>
      </c>
      <c r="I47" s="52">
        <v>0</v>
      </c>
      <c r="J47" s="52">
        <v>0</v>
      </c>
    </row>
    <row r="48" spans="1:11" ht="44.25" customHeight="1">
      <c r="A48" s="54" t="s">
        <v>57</v>
      </c>
      <c r="B48" s="8">
        <v>500</v>
      </c>
      <c r="C48" s="28" t="s">
        <v>5</v>
      </c>
      <c r="D48" s="28" t="s">
        <v>41</v>
      </c>
      <c r="E48" s="8">
        <v>925</v>
      </c>
      <c r="F48" s="47">
        <v>1000</v>
      </c>
      <c r="G48" s="33">
        <f>SUM(H48-F48)</f>
        <v>0</v>
      </c>
      <c r="H48" s="47">
        <v>1000</v>
      </c>
      <c r="I48" s="52">
        <v>0</v>
      </c>
      <c r="J48" s="52">
        <v>0</v>
      </c>
    </row>
    <row r="49" spans="1:11" ht="90" customHeight="1">
      <c r="A49" s="55" t="s">
        <v>62</v>
      </c>
      <c r="B49" s="8"/>
      <c r="C49" s="28"/>
      <c r="D49" s="28"/>
      <c r="E49" s="8"/>
      <c r="F49" s="47">
        <f>SUM(F50)+F51</f>
        <v>85.3</v>
      </c>
      <c r="G49" s="47">
        <f>SUM(G50)</f>
        <v>0</v>
      </c>
      <c r="H49" s="47">
        <f>SUM(H50)+H51+H52</f>
        <v>2340.3000000000002</v>
      </c>
      <c r="I49" s="47">
        <f t="shared" ref="I49:J49" si="15">SUM(I50)</f>
        <v>0</v>
      </c>
      <c r="J49" s="47">
        <f t="shared" si="15"/>
        <v>0</v>
      </c>
      <c r="K49" s="1">
        <v>8</v>
      </c>
    </row>
    <row r="50" spans="1:11" ht="131.25" customHeight="1">
      <c r="A50" s="13" t="s">
        <v>64</v>
      </c>
      <c r="B50" s="8">
        <v>500</v>
      </c>
      <c r="C50" s="28" t="s">
        <v>35</v>
      </c>
      <c r="D50" s="28" t="s">
        <v>63</v>
      </c>
      <c r="E50" s="8">
        <v>914</v>
      </c>
      <c r="F50" s="47">
        <v>50</v>
      </c>
      <c r="G50" s="33">
        <f>SUM(H50-F50)</f>
        <v>0</v>
      </c>
      <c r="H50" s="47">
        <v>50</v>
      </c>
      <c r="I50" s="52">
        <v>0</v>
      </c>
      <c r="J50" s="52">
        <v>0</v>
      </c>
    </row>
    <row r="51" spans="1:11" ht="131.25" customHeight="1">
      <c r="A51" s="13" t="s">
        <v>65</v>
      </c>
      <c r="B51" s="8">
        <v>500</v>
      </c>
      <c r="C51" s="28" t="s">
        <v>29</v>
      </c>
      <c r="D51" s="28" t="s">
        <v>30</v>
      </c>
      <c r="E51" s="8">
        <v>914</v>
      </c>
      <c r="F51" s="47">
        <v>35.299999999999997</v>
      </c>
      <c r="G51" s="33">
        <f>SUM(H51-F51)</f>
        <v>0</v>
      </c>
      <c r="H51" s="47">
        <v>35.299999999999997</v>
      </c>
      <c r="I51" s="52">
        <v>0</v>
      </c>
      <c r="J51" s="52">
        <v>0</v>
      </c>
    </row>
    <row r="52" spans="1:11" ht="117.75" customHeight="1">
      <c r="A52" s="13" t="s">
        <v>69</v>
      </c>
      <c r="B52" s="8">
        <v>500</v>
      </c>
      <c r="C52" s="28" t="s">
        <v>29</v>
      </c>
      <c r="D52" s="28" t="s">
        <v>30</v>
      </c>
      <c r="E52" s="8">
        <v>914</v>
      </c>
      <c r="F52" s="47">
        <v>0</v>
      </c>
      <c r="G52" s="33">
        <f>SUM(H52-F52)</f>
        <v>2255</v>
      </c>
      <c r="H52" s="47">
        <v>2255</v>
      </c>
      <c r="I52" s="52">
        <v>0</v>
      </c>
      <c r="J52" s="52">
        <v>0</v>
      </c>
    </row>
    <row r="53" spans="1:11" ht="37.5">
      <c r="A53" s="27" t="s">
        <v>45</v>
      </c>
      <c r="B53" s="28"/>
      <c r="C53" s="29"/>
      <c r="D53" s="29"/>
      <c r="E53" s="8"/>
      <c r="F53" s="33">
        <f>SUM(F55)</f>
        <v>48844</v>
      </c>
      <c r="G53" s="33">
        <f>SUM(G55)</f>
        <v>0</v>
      </c>
      <c r="H53" s="33">
        <f>SUM(H55)+H54</f>
        <v>50222.8</v>
      </c>
      <c r="I53" s="30">
        <f t="shared" ref="I53:J53" si="16">I55</f>
        <v>0</v>
      </c>
      <c r="J53" s="30">
        <f t="shared" si="16"/>
        <v>0</v>
      </c>
      <c r="K53" s="1">
        <v>5</v>
      </c>
    </row>
    <row r="54" spans="1:11" ht="110.25" customHeight="1">
      <c r="A54" s="61" t="s">
        <v>78</v>
      </c>
      <c r="B54" s="28" t="s">
        <v>1</v>
      </c>
      <c r="C54" s="29" t="s">
        <v>4</v>
      </c>
      <c r="D54" s="29" t="s">
        <v>35</v>
      </c>
      <c r="E54" s="8">
        <v>927</v>
      </c>
      <c r="F54" s="33">
        <v>0</v>
      </c>
      <c r="G54" s="15">
        <f>SUM(H54-F54)</f>
        <v>1378.8</v>
      </c>
      <c r="H54" s="47">
        <v>1378.8</v>
      </c>
      <c r="I54" s="30">
        <v>0</v>
      </c>
      <c r="J54" s="30">
        <v>0</v>
      </c>
    </row>
    <row r="55" spans="1:11" ht="112.5">
      <c r="A55" s="56" t="s">
        <v>46</v>
      </c>
      <c r="B55" s="8">
        <v>500</v>
      </c>
      <c r="C55" s="29">
        <v>14</v>
      </c>
      <c r="D55" s="29" t="s">
        <v>35</v>
      </c>
      <c r="E55" s="8">
        <v>927</v>
      </c>
      <c r="F55" s="33">
        <f>41851+6993</f>
        <v>48844</v>
      </c>
      <c r="G55" s="15">
        <f>SUM(H55-F55)</f>
        <v>0</v>
      </c>
      <c r="H55" s="33">
        <f>41851+6993</f>
        <v>48844</v>
      </c>
      <c r="I55" s="30">
        <v>0</v>
      </c>
      <c r="J55" s="30">
        <v>0</v>
      </c>
    </row>
    <row r="56" spans="1:11" ht="37.5">
      <c r="A56" s="57" t="s">
        <v>47</v>
      </c>
      <c r="B56" s="58"/>
      <c r="C56" s="9"/>
      <c r="D56" s="9"/>
      <c r="E56" s="10"/>
      <c r="F56" s="15">
        <f>SUM(F57:F58)</f>
        <v>5981.8</v>
      </c>
      <c r="G56" s="15">
        <f t="shared" ref="G56" si="17">SUM(G57:G58)</f>
        <v>-142.54399999999987</v>
      </c>
      <c r="H56" s="15">
        <f>SUM(H57:H58)</f>
        <v>5839.2560000000003</v>
      </c>
      <c r="I56" s="15">
        <f>SUM(I57:I58)</f>
        <v>1111.9000000000001</v>
      </c>
      <c r="J56" s="11">
        <v>0</v>
      </c>
      <c r="K56" s="1">
        <v>11</v>
      </c>
    </row>
    <row r="57" spans="1:11" ht="42.75" customHeight="1">
      <c r="A57" s="7" t="s">
        <v>48</v>
      </c>
      <c r="B57" s="8">
        <v>500</v>
      </c>
      <c r="C57" s="9" t="s">
        <v>27</v>
      </c>
      <c r="D57" s="9" t="s">
        <v>21</v>
      </c>
      <c r="E57" s="10">
        <v>925</v>
      </c>
      <c r="F57" s="15">
        <v>4700</v>
      </c>
      <c r="G57" s="33">
        <f>SUM(H57-F57)</f>
        <v>-142.54399999999987</v>
      </c>
      <c r="H57" s="15">
        <v>4557.4560000000001</v>
      </c>
      <c r="I57" s="11">
        <v>0</v>
      </c>
      <c r="J57" s="11">
        <v>0</v>
      </c>
    </row>
    <row r="58" spans="1:11" ht="49.5" customHeight="1">
      <c r="A58" s="60" t="s">
        <v>75</v>
      </c>
      <c r="B58" s="8">
        <v>500</v>
      </c>
      <c r="C58" s="9" t="s">
        <v>27</v>
      </c>
      <c r="D58" s="9" t="s">
        <v>5</v>
      </c>
      <c r="E58" s="10">
        <v>925</v>
      </c>
      <c r="F58" s="15">
        <f>1279.1+2.7</f>
        <v>1281.8</v>
      </c>
      <c r="G58" s="33">
        <f>SUM(H58-F58)</f>
        <v>0</v>
      </c>
      <c r="H58" s="15">
        <f>1279.1+2.7</f>
        <v>1281.8</v>
      </c>
      <c r="I58" s="11">
        <v>1111.9000000000001</v>
      </c>
      <c r="J58" s="11">
        <v>0</v>
      </c>
    </row>
    <row r="59" spans="1:11" ht="84" customHeight="1">
      <c r="A59" s="20" t="s">
        <v>70</v>
      </c>
      <c r="B59" s="8"/>
      <c r="C59" s="9"/>
      <c r="D59" s="9"/>
      <c r="E59" s="10"/>
      <c r="F59" s="15">
        <v>0</v>
      </c>
      <c r="G59" s="33">
        <f t="shared" ref="G59:G60" si="18">SUM(H59-F59)</f>
        <v>328.7</v>
      </c>
      <c r="H59" s="59">
        <f>SUM(H60)</f>
        <v>328.7</v>
      </c>
      <c r="I59" s="11">
        <v>0</v>
      </c>
      <c r="J59" s="11">
        <v>0</v>
      </c>
      <c r="K59" s="1">
        <v>9</v>
      </c>
    </row>
    <row r="60" spans="1:11" ht="84" customHeight="1">
      <c r="A60" s="7" t="s">
        <v>68</v>
      </c>
      <c r="B60" s="8">
        <v>500</v>
      </c>
      <c r="C60" s="9" t="s">
        <v>35</v>
      </c>
      <c r="D60" s="9" t="s">
        <v>4</v>
      </c>
      <c r="E60" s="10">
        <v>914</v>
      </c>
      <c r="F60" s="15">
        <v>0</v>
      </c>
      <c r="G60" s="33">
        <f t="shared" si="18"/>
        <v>328.7</v>
      </c>
      <c r="H60" s="15">
        <v>328.7</v>
      </c>
      <c r="I60" s="11">
        <v>0</v>
      </c>
      <c r="J60" s="11">
        <v>0</v>
      </c>
    </row>
    <row r="61" spans="1:11" ht="46.5" customHeight="1">
      <c r="A61" s="18" t="s">
        <v>67</v>
      </c>
      <c r="B61" s="17"/>
      <c r="C61" s="17"/>
      <c r="D61" s="17"/>
      <c r="E61" s="17"/>
      <c r="F61" s="19">
        <f t="shared" ref="F61:J61" si="19">SUM(F6+F10)</f>
        <v>151836.02834999998</v>
      </c>
      <c r="G61" s="19">
        <f>SUM(G6+G10)</f>
        <v>114067.42809999999</v>
      </c>
      <c r="H61" s="19">
        <f>SUM(H6+H10)-0.1</f>
        <v>269737.15645000001</v>
      </c>
      <c r="I61" s="19">
        <f>SUM(I6+I10)-0.1</f>
        <v>35266.677900000002</v>
      </c>
      <c r="J61" s="19">
        <f t="shared" si="19"/>
        <v>28157.199999999997</v>
      </c>
    </row>
    <row r="62" spans="1:11" hidden="1"/>
    <row r="63" spans="1:11" hidden="1"/>
    <row r="64" spans="1:11" ht="62.25" hidden="1" customHeight="1">
      <c r="F64" s="6">
        <f>SUM(F6+F10)</f>
        <v>151836.02834999998</v>
      </c>
      <c r="G64" s="6">
        <f>SUM(G6+G10)</f>
        <v>114067.42809999999</v>
      </c>
      <c r="H64" s="6">
        <f>SUM(H6+H10)</f>
        <v>269737.25644999999</v>
      </c>
    </row>
    <row r="65" spans="6:11" hidden="1"/>
    <row r="67" spans="6:11" ht="21">
      <c r="F67" s="16"/>
      <c r="H67" s="6"/>
    </row>
    <row r="70" spans="6:11" ht="65.25" customHeight="1">
      <c r="G70" s="14"/>
      <c r="K70" s="6"/>
    </row>
  </sheetData>
  <autoFilter ref="H1:H70"/>
  <mergeCells count="2">
    <mergeCell ref="E1:K1"/>
    <mergeCell ref="A3:J3"/>
  </mergeCells>
  <pageMargins left="0.75" right="0.11" top="0.27559055118110237" bottom="0.74803149606299213" header="0.31496062992125984" footer="0.31496062992125984"/>
  <pageSetup paperSize="9" scale="4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2024-11-27T11:12:02Z</cp:lastPrinted>
  <dcterms:created xsi:type="dcterms:W3CDTF">2022-03-17T08:42:54Z</dcterms:created>
  <dcterms:modified xsi:type="dcterms:W3CDTF">2024-12-29T10:26:13Z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