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10" windowWidth="28455" windowHeight="11445"/>
  </bookViews>
  <sheets>
    <sheet name="Документ" sheetId="2" r:id="rId1"/>
  </sheets>
  <definedNames>
    <definedName name="_xlnm.Print_Titles" localSheetId="0">Документ!#REF!</definedName>
  </definedNames>
  <calcPr calcId="125725"/>
</workbook>
</file>

<file path=xl/calcChain.xml><?xml version="1.0" encoding="utf-8"?>
<calcChain xmlns="http://schemas.openxmlformats.org/spreadsheetml/2006/main">
  <c r="H48" i="2"/>
  <c r="G50"/>
  <c r="H32"/>
  <c r="H51"/>
  <c r="H30"/>
  <c r="G30" s="1"/>
  <c r="H12"/>
  <c r="H28"/>
  <c r="F10" l="1"/>
  <c r="F59" s="1"/>
  <c r="G49"/>
  <c r="J48"/>
  <c r="I48"/>
  <c r="G48"/>
  <c r="F48"/>
  <c r="F30"/>
  <c r="H52"/>
  <c r="L52"/>
  <c r="H11"/>
  <c r="F55"/>
  <c r="F53"/>
  <c r="F51"/>
  <c r="F42"/>
  <c r="F40" s="1"/>
  <c r="F36"/>
  <c r="F27"/>
  <c r="F22" s="1"/>
  <c r="F16"/>
  <c r="F11"/>
  <c r="F7"/>
  <c r="F6"/>
  <c r="G15"/>
  <c r="G17" l="1"/>
  <c r="H40"/>
  <c r="H22"/>
  <c r="H10" s="1"/>
  <c r="G25"/>
  <c r="G24"/>
  <c r="G46"/>
  <c r="H16"/>
  <c r="H59" l="1"/>
  <c r="G10"/>
  <c r="H42"/>
  <c r="H27"/>
  <c r="G22" l="1"/>
  <c r="H36"/>
  <c r="G36" s="1"/>
  <c r="G14"/>
  <c r="G13"/>
  <c r="G26"/>
  <c r="G23"/>
  <c r="G29"/>
  <c r="G28"/>
  <c r="G27"/>
  <c r="G44"/>
  <c r="G43"/>
  <c r="G42"/>
  <c r="G41"/>
  <c r="G39"/>
  <c r="G38"/>
  <c r="G37"/>
  <c r="G33"/>
  <c r="G32"/>
  <c r="G31"/>
  <c r="G21"/>
  <c r="G20"/>
  <c r="G19"/>
  <c r="G18"/>
  <c r="G16"/>
  <c r="G12"/>
  <c r="G11"/>
  <c r="G8"/>
  <c r="G9"/>
  <c r="H6"/>
  <c r="H7"/>
  <c r="G7" s="1"/>
  <c r="H53"/>
  <c r="G52"/>
  <c r="G51" s="1"/>
  <c r="H55"/>
  <c r="G55"/>
  <c r="G53" s="1"/>
  <c r="G47" l="1"/>
  <c r="G40" s="1"/>
  <c r="I6" l="1"/>
  <c r="I7"/>
  <c r="J51" l="1"/>
  <c r="I51"/>
  <c r="J40"/>
  <c r="I40"/>
  <c r="J36"/>
  <c r="I36"/>
  <c r="J30"/>
  <c r="I30"/>
  <c r="J22"/>
  <c r="I22"/>
  <c r="J16"/>
  <c r="I16"/>
  <c r="J11"/>
  <c r="I11"/>
  <c r="I10" s="1"/>
  <c r="J7"/>
  <c r="J6" s="1"/>
  <c r="G59" l="1"/>
  <c r="K65" s="1"/>
  <c r="J10"/>
</calcChain>
</file>

<file path=xl/sharedStrings.xml><?xml version="1.0" encoding="utf-8"?>
<sst xmlns="http://schemas.openxmlformats.org/spreadsheetml/2006/main" count="165" uniqueCount="73">
  <si>
    <t>Наименование</t>
  </si>
  <si>
    <t>500</t>
  </si>
  <si>
    <t>2024 год</t>
  </si>
  <si>
    <t>Раздел I. Дотации бюджетам поселений</t>
  </si>
  <si>
    <t>14</t>
  </si>
  <si>
    <t>01</t>
  </si>
  <si>
    <t>Раздел II. Иные межбюджетные трансферты бюджетам поселений</t>
  </si>
  <si>
    <t>ВР</t>
  </si>
  <si>
    <t>Рз</t>
  </si>
  <si>
    <t>ПР</t>
  </si>
  <si>
    <t>ГРБС</t>
  </si>
  <si>
    <t>2025 год</t>
  </si>
  <si>
    <t>Муниципальная программа "Развитие образования, молодежной политики и спорта в Хохольском муниципальном районе"</t>
  </si>
  <si>
    <t>Муниципальная программа "Повышение энергоэффективности и развитие энергетики Хохольского муниципального района"</t>
  </si>
  <si>
    <t xml:space="preserve">Бюджетные ассигнования на предоставление межбюджетных трансфертов 
бюджетам поселений Хохольского муниципального района 
на 2024 год и на плановый период 2025 и 2026 годов
</t>
  </si>
  <si>
    <t>Сумма (тыс.рублей)</t>
  </si>
  <si>
    <t>2026 год</t>
  </si>
  <si>
    <t xml:space="preserve">Муниципальная программа "Управление муниципальными финансами"  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</si>
  <si>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" 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</si>
  <si>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 (Межбюджетные трансферты)</t>
  </si>
  <si>
    <t>Муниципальная программа "Муниципальное управление."</t>
  </si>
  <si>
    <t>04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</si>
  <si>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 (Межбюджетные трансферты)</t>
  </si>
  <si>
    <t>Муниципальная программа "Создание условий для развития транспортной системы и дорожного хозяйства"</t>
  </si>
  <si>
    <t>09</t>
  </si>
  <si>
    <t>Субсидии местным бюджетам на проектирование, строительство, реконструкцию автомобильных дорог общего пользования местьного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</si>
  <si>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</si>
  <si>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" (Межбюджетные трансферты)</t>
  </si>
  <si>
    <t>08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</si>
  <si>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</si>
  <si>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области"</t>
  </si>
  <si>
    <t>05</t>
  </si>
  <si>
    <t>02</t>
  </si>
  <si>
    <t>Расходы по реализации мероприятий по ремонту обьектов теплоэнергетического хозяйства( 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</si>
  <si>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 (Межбюджетные трансферты)</t>
  </si>
  <si>
    <t>00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</si>
  <si>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района" (Межбюджетные трансферты)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</si>
  <si>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района" (Межбюджетные трансферты)</t>
  </si>
  <si>
    <t>03</t>
  </si>
  <si>
    <t>07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</si>
  <si>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((Межбюджетные трансферты)</t>
  </si>
  <si>
    <t>11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</si>
  <si>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(Межбюджетные трансферты)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</si>
  <si>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</si>
  <si>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13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</si>
  <si>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</si>
  <si>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Ликвидация мест несанкционированного размещения отходов  (Межбюджетные трансферты)</t>
  </si>
  <si>
    <t>Расходы на обеспечение мероприятий по формированию экологической культуры раздельного накопления твердых коммунальных отходов ( Межбюджетные трансферты)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</si>
  <si>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(Межбюджетные трансферты)</t>
  </si>
  <si>
    <t xml:space="preserve">Муниципальная программа "Управление муниципальными финансами" 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</si>
  <si>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</si>
  <si>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 xml:space="preserve">Муниципальная программа "Развитие культуры и туризма" </t>
  </si>
  <si>
    <t>Расходы на обеспечение деятельности учреждений (Межбюджетные трансферты)</t>
  </si>
  <si>
    <t>изменения</t>
  </si>
  <si>
    <t xml:space="preserve"> 2024 год                    с учетом изменений</t>
  </si>
  <si>
    <t>Иные межбюджетные трансферты (Межбюджетные трансферты)</t>
  </si>
  <si>
    <t>Расходы на капитальные вложения в объекты коммунальной инфраструктуры(Межбюджетные трансферты)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</si>
  <si>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</si>
  <si>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управление."(Межбюджетные трансферты)</t>
  </si>
  <si>
    <t>Расходы на приобретение коммунальной специализированной техники (Межбюджетные трансферты)</t>
  </si>
  <si>
    <t>Расходы на проведение социально значимых мероприятий  (Межбюджетные трансферты)</t>
  </si>
  <si>
    <t>Расходы на проведение социально значимых мероприятий (Межбюджетные трансферты)</t>
  </si>
  <si>
    <t>Расходы на приобретение имущества (Межбюджетные трансферты)</t>
  </si>
  <si>
    <t>Компенсация дополнительных расходов по решению вышестоящего органа (Межбюджетные трансферты)</t>
  </si>
  <si>
    <t>Расходы муниципального района за счет МБТ на поощрение МО за наращивание налогового (экономического) потенциала (Межбюджетные трансферты)</t>
  </si>
  <si>
    <t>Подготовка и проведение муниципальных выборов Хохольского муниципального района Воронежской области в рамках подпрограммы "Обеспечение реализации муниципальной программы" программы "Муниципальное управление"(межбюджетные трансферты)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</si>
  <si>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района"(Межбюджетные трансферты)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</si>
  <si>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</si>
  <si>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10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</si>
  <si>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(Межбюджетные трансферты)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</si>
  <si>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</si>
  <si>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(Межбюджетные трансферты)</t>
  </si>
  <si>
    <t xml:space="preserve">Приложение 8
к решению Совета народных депутатов Хохольского муниципального района "О внесении изменений в решение Совета народных депутатов  от 27.12.2023 года № 85 « О районном бюджете на 2024 год  и на плановый период 2025 и 2026 годов»
  № 29     от "31    "октября     2024 г. 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</si>
</sst>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\,\#\#0\.0"/>
    <numFmt numFmtId="166" formatCode="0.0"/>
  </numFmts>
  <fonts count="2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Arial Cyr"/>
    </font>
    <font>
      <sz val="14"/>
      <name val="Calibri"/>
      <family val="2"/>
      <scheme val="minor"/>
    </font>
    <font>
      <sz val="16"/>
      <name val="Calibri"/>
      <family val="2"/>
      <scheme val="minor"/>
    </font>
    <font>
      <sz val="12"/>
      <color rgb="FF000000"/>
      <name val="Arial Cyr"/>
    </font>
    <font>
      <b/>
      <sz val="14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FD5AB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0" fontId="4" fillId="2" borderId="3">
      <alignment horizontal="left" vertical="top" wrapText="1"/>
    </xf>
    <xf numFmtId="49" fontId="4" fillId="2" borderId="4">
      <alignment horizontal="center" vertical="top" wrapText="1" shrinkToFit="1"/>
    </xf>
    <xf numFmtId="164" fontId="4" fillId="2" borderId="4">
      <alignment horizontal="right" vertical="top" wrapText="1" shrinkToFit="1"/>
    </xf>
    <xf numFmtId="164" fontId="4" fillId="2" borderId="5">
      <alignment horizontal="right" vertical="top" shrinkToFit="1"/>
    </xf>
    <xf numFmtId="0" fontId="3" fillId="3" borderId="6">
      <alignment horizontal="left" vertical="top" wrapText="1"/>
    </xf>
    <xf numFmtId="49" fontId="3" fillId="3" borderId="7">
      <alignment horizontal="center" vertical="top" shrinkToFit="1"/>
    </xf>
    <xf numFmtId="164" fontId="3" fillId="3" borderId="7">
      <alignment horizontal="right" vertical="top" shrinkToFit="1"/>
    </xf>
    <xf numFmtId="164" fontId="3" fillId="3" borderId="8">
      <alignment horizontal="right" vertical="top" shrinkToFit="1"/>
    </xf>
    <xf numFmtId="0" fontId="5" fillId="0" borderId="9">
      <alignment horizontal="left" vertical="top" wrapText="1"/>
    </xf>
    <xf numFmtId="49" fontId="2" fillId="0" borderId="10">
      <alignment horizontal="center" vertical="top" shrinkToFit="1"/>
    </xf>
    <xf numFmtId="164" fontId="2" fillId="0" borderId="10">
      <alignment horizontal="right" vertical="top" shrinkToFit="1"/>
    </xf>
    <xf numFmtId="164" fontId="6" fillId="0" borderId="11">
      <alignment horizontal="right" vertical="top" shrinkToFit="1"/>
    </xf>
    <xf numFmtId="164" fontId="4" fillId="4" borderId="12">
      <alignment horizontal="right" shrinkToFit="1"/>
    </xf>
    <xf numFmtId="164" fontId="4" fillId="4" borderId="13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4" borderId="12">
      <alignment horizontal="right" shrinkToFit="1"/>
    </xf>
    <xf numFmtId="4" fontId="4" fillId="4" borderId="13">
      <alignment horizontal="right" shrinkToFit="1"/>
    </xf>
    <xf numFmtId="4" fontId="4" fillId="2" borderId="4">
      <alignment horizontal="right" vertical="top" wrapText="1" shrinkToFit="1"/>
    </xf>
    <xf numFmtId="4" fontId="4" fillId="2" borderId="5">
      <alignment horizontal="right" vertical="top" shrinkToFit="1"/>
    </xf>
    <xf numFmtId="4" fontId="3" fillId="3" borderId="7">
      <alignment horizontal="right" vertical="top" shrinkToFit="1"/>
    </xf>
    <xf numFmtId="4" fontId="3" fillId="3" borderId="8">
      <alignment horizontal="right" vertical="top" shrinkToFit="1"/>
    </xf>
    <xf numFmtId="4" fontId="2" fillId="0" borderId="10">
      <alignment horizontal="right" vertical="top" shrinkToFit="1"/>
    </xf>
    <xf numFmtId="4" fontId="6" fillId="0" borderId="11">
      <alignment horizontal="right" vertical="top" shrinkToFit="1"/>
    </xf>
    <xf numFmtId="0" fontId="5" fillId="0" borderId="9">
      <alignment horizontal="left" vertical="top" wrapText="1"/>
    </xf>
    <xf numFmtId="49" fontId="8" fillId="0" borderId="10">
      <alignment horizontal="center" vertical="top" shrinkToFit="1"/>
    </xf>
    <xf numFmtId="49" fontId="2" fillId="0" borderId="10">
      <alignment horizontal="center" vertical="top" shrinkToFit="1"/>
    </xf>
    <xf numFmtId="164" fontId="2" fillId="0" borderId="10">
      <alignment horizontal="right" vertical="top" shrinkToFit="1"/>
    </xf>
    <xf numFmtId="0" fontId="5" fillId="0" borderId="9">
      <alignment horizontal="left" vertical="top" wrapText="1"/>
    </xf>
    <xf numFmtId="49" fontId="9" fillId="0" borderId="10">
      <alignment horizontal="center" vertical="top" shrinkToFit="1"/>
    </xf>
    <xf numFmtId="164" fontId="9" fillId="0" borderId="10">
      <alignment horizontal="right" vertical="top" shrinkToFit="1"/>
    </xf>
    <xf numFmtId="0" fontId="5" fillId="0" borderId="9">
      <alignment horizontal="left" vertical="top" wrapText="1"/>
    </xf>
    <xf numFmtId="0" fontId="1" fillId="0" borderId="1"/>
    <xf numFmtId="0" fontId="1" fillId="0" borderId="1"/>
    <xf numFmtId="165" fontId="4" fillId="2" borderId="4">
      <alignment horizontal="right" vertical="top" shrinkToFit="1"/>
    </xf>
    <xf numFmtId="165" fontId="4" fillId="2" borderId="5">
      <alignment horizontal="right" vertical="top" shrinkToFit="1"/>
    </xf>
    <xf numFmtId="165" fontId="2" fillId="0" borderId="11">
      <alignment horizontal="right" vertical="top" shrinkToFit="1"/>
    </xf>
  </cellStyleXfs>
  <cellXfs count="76">
    <xf numFmtId="0" fontId="0" fillId="0" borderId="0" xfId="0"/>
    <xf numFmtId="0" fontId="0" fillId="0" borderId="0" xfId="0" applyProtection="1">
      <protection locked="0"/>
    </xf>
    <xf numFmtId="0" fontId="0" fillId="0" borderId="1" xfId="0" applyBorder="1"/>
    <xf numFmtId="0" fontId="10" fillId="0" borderId="1" xfId="0" applyFont="1" applyFill="1" applyBorder="1"/>
    <xf numFmtId="0" fontId="10" fillId="0" borderId="14" xfId="0" applyFont="1" applyFill="1" applyBorder="1" applyAlignment="1">
      <alignment horizontal="center"/>
    </xf>
    <xf numFmtId="0" fontId="10" fillId="0" borderId="14" xfId="0" applyFont="1" applyFill="1" applyBorder="1"/>
    <xf numFmtId="0" fontId="10" fillId="0" borderId="14" xfId="0" applyFont="1" applyFill="1" applyBorder="1" applyAlignment="1">
      <alignment wrapText="1"/>
    </xf>
    <xf numFmtId="49" fontId="11" fillId="0" borderId="14" xfId="38" applyNumberFormat="1" applyFont="1" applyFill="1" applyBorder="1" applyAlignment="1">
      <alignment horizontal="center" wrapText="1"/>
    </xf>
    <xf numFmtId="49" fontId="11" fillId="0" borderId="14" xfId="0" applyNumberFormat="1" applyFont="1" applyFill="1" applyBorder="1" applyAlignment="1">
      <alignment horizontal="center" wrapText="1"/>
    </xf>
    <xf numFmtId="0" fontId="11" fillId="0" borderId="14" xfId="0" applyFont="1" applyFill="1" applyBorder="1" applyAlignment="1">
      <alignment horizontal="center" wrapText="1"/>
    </xf>
    <xf numFmtId="164" fontId="11" fillId="0" borderId="14" xfId="0" applyNumberFormat="1" applyFont="1" applyFill="1" applyBorder="1" applyAlignment="1">
      <alignment horizontal="center" wrapText="1"/>
    </xf>
    <xf numFmtId="0" fontId="11" fillId="0" borderId="14" xfId="0" applyFont="1" applyFill="1" applyBorder="1" applyAlignment="1">
      <alignment wrapText="1"/>
    </xf>
    <xf numFmtId="164" fontId="12" fillId="0" borderId="14" xfId="0" applyNumberFormat="1" applyFont="1" applyFill="1" applyBorder="1" applyAlignment="1">
      <alignment horizontal="center" wrapText="1"/>
    </xf>
    <xf numFmtId="0" fontId="10" fillId="0" borderId="14" xfId="38" applyFont="1" applyFill="1" applyBorder="1" applyAlignment="1">
      <alignment horizontal="left" wrapText="1"/>
    </xf>
    <xf numFmtId="164" fontId="13" fillId="0" borderId="14" xfId="38" applyNumberFormat="1" applyFont="1" applyFill="1" applyBorder="1" applyAlignment="1">
      <alignment horizontal="center"/>
    </xf>
    <xf numFmtId="0" fontId="12" fillId="0" borderId="14" xfId="39" applyNumberFormat="1" applyFont="1" applyFill="1" applyBorder="1" applyAlignment="1">
      <alignment wrapText="1"/>
    </xf>
    <xf numFmtId="164" fontId="14" fillId="0" borderId="14" xfId="38" applyNumberFormat="1" applyFont="1" applyFill="1" applyBorder="1" applyAlignment="1">
      <alignment horizontal="center"/>
    </xf>
    <xf numFmtId="0" fontId="11" fillId="0" borderId="14" xfId="38" applyFont="1" applyFill="1" applyBorder="1" applyAlignment="1">
      <alignment horizontal="left" wrapText="1"/>
    </xf>
    <xf numFmtId="164" fontId="11" fillId="0" borderId="14" xfId="38" applyNumberFormat="1" applyFont="1" applyFill="1" applyBorder="1" applyAlignment="1">
      <alignment horizontal="center"/>
    </xf>
    <xf numFmtId="0" fontId="12" fillId="0" borderId="14" xfId="0" applyFont="1" applyFill="1" applyBorder="1" applyAlignment="1">
      <alignment wrapText="1"/>
    </xf>
    <xf numFmtId="164" fontId="11" fillId="0" borderId="14" xfId="0" applyNumberFormat="1" applyFont="1" applyFill="1" applyBorder="1" applyAlignment="1">
      <alignment horizontal="center"/>
    </xf>
    <xf numFmtId="0" fontId="12" fillId="0" borderId="14" xfId="38" applyFont="1" applyFill="1" applyBorder="1" applyAlignment="1">
      <alignment horizontal="left" wrapText="1"/>
    </xf>
    <xf numFmtId="0" fontId="10" fillId="0" borderId="14" xfId="0" applyFont="1" applyFill="1" applyBorder="1" applyAlignment="1">
      <alignment horizontal="justify" vertical="top" wrapText="1"/>
    </xf>
    <xf numFmtId="0" fontId="11" fillId="0" borderId="14" xfId="38" applyFont="1" applyFill="1" applyBorder="1" applyAlignment="1">
      <alignment horizontal="center" wrapText="1"/>
    </xf>
    <xf numFmtId="164" fontId="12" fillId="0" borderId="14" xfId="0" applyNumberFormat="1" applyFont="1" applyFill="1" applyBorder="1" applyAlignment="1">
      <alignment horizontal="center"/>
    </xf>
    <xf numFmtId="0" fontId="11" fillId="0" borderId="14" xfId="0" applyFont="1" applyFill="1" applyBorder="1" applyAlignment="1">
      <alignment horizontal="left" wrapText="1"/>
    </xf>
    <xf numFmtId="0" fontId="10" fillId="0" borderId="14" xfId="0" applyFont="1" applyFill="1" applyBorder="1" applyAlignment="1">
      <alignment horizontal="left" wrapText="1"/>
    </xf>
    <xf numFmtId="2" fontId="15" fillId="0" borderId="14" xfId="0" applyNumberFormat="1" applyFont="1" applyFill="1" applyBorder="1" applyAlignment="1">
      <alignment horizontal="center"/>
    </xf>
    <xf numFmtId="49" fontId="15" fillId="0" borderId="14" xfId="0" applyNumberFormat="1" applyFont="1" applyFill="1" applyBorder="1" applyAlignment="1">
      <alignment horizontal="center"/>
    </xf>
    <xf numFmtId="1" fontId="15" fillId="0" borderId="14" xfId="0" applyNumberFormat="1" applyFont="1" applyFill="1" applyBorder="1" applyAlignment="1">
      <alignment horizontal="center"/>
    </xf>
    <xf numFmtId="166" fontId="15" fillId="0" borderId="14" xfId="0" applyNumberFormat="1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 wrapText="1"/>
    </xf>
    <xf numFmtId="0" fontId="10" fillId="5" borderId="14" xfId="0" applyFont="1" applyFill="1" applyBorder="1" applyAlignment="1">
      <alignment wrapText="1"/>
    </xf>
    <xf numFmtId="49" fontId="10" fillId="5" borderId="14" xfId="38" applyNumberFormat="1" applyFont="1" applyFill="1" applyBorder="1" applyAlignment="1">
      <alignment horizontal="center" wrapText="1"/>
    </xf>
    <xf numFmtId="49" fontId="10" fillId="5" borderId="14" xfId="0" applyNumberFormat="1" applyFont="1" applyFill="1" applyBorder="1" applyAlignment="1">
      <alignment horizontal="center" wrapText="1"/>
    </xf>
    <xf numFmtId="0" fontId="10" fillId="5" borderId="14" xfId="0" applyFont="1" applyFill="1" applyBorder="1" applyAlignment="1">
      <alignment horizontal="center" wrapText="1"/>
    </xf>
    <xf numFmtId="164" fontId="10" fillId="5" borderId="14" xfId="0" applyNumberFormat="1" applyFont="1" applyFill="1" applyBorder="1" applyAlignment="1">
      <alignment horizontal="center" wrapText="1"/>
    </xf>
    <xf numFmtId="164" fontId="0" fillId="0" borderId="0" xfId="0" applyNumberFormat="1" applyProtection="1">
      <protection locked="0"/>
    </xf>
    <xf numFmtId="0" fontId="11" fillId="0" borderId="15" xfId="37" applyNumberFormat="1" applyFont="1" applyFill="1" applyBorder="1" applyAlignment="1" applyProtection="1">
      <alignment horizontal="left" vertical="top" wrapText="1"/>
    </xf>
    <xf numFmtId="49" fontId="15" fillId="0" borderId="15" xfId="0" applyNumberFormat="1" applyFont="1" applyFill="1" applyBorder="1" applyAlignment="1">
      <alignment horizontal="center"/>
    </xf>
    <xf numFmtId="1" fontId="15" fillId="0" borderId="15" xfId="0" applyNumberFormat="1" applyFont="1" applyFill="1" applyBorder="1" applyAlignment="1">
      <alignment horizontal="center"/>
    </xf>
    <xf numFmtId="166" fontId="15" fillId="0" borderId="15" xfId="0" applyNumberFormat="1" applyFont="1" applyFill="1" applyBorder="1" applyAlignment="1">
      <alignment horizontal="center"/>
    </xf>
    <xf numFmtId="0" fontId="0" fillId="0" borderId="16" xfId="0" applyBorder="1" applyProtection="1">
      <protection locked="0"/>
    </xf>
    <xf numFmtId="0" fontId="11" fillId="0" borderId="15" xfId="0" applyFont="1" applyFill="1" applyBorder="1" applyAlignment="1">
      <alignment horizontal="center" wrapText="1"/>
    </xf>
    <xf numFmtId="0" fontId="11" fillId="0" borderId="16" xfId="37" applyNumberFormat="1" applyFont="1" applyFill="1" applyBorder="1" applyAlignment="1" applyProtection="1">
      <alignment horizontal="left" vertical="top" wrapText="1"/>
    </xf>
    <xf numFmtId="0" fontId="11" fillId="0" borderId="16" xfId="0" applyFont="1" applyFill="1" applyBorder="1" applyAlignment="1">
      <alignment horizontal="center" wrapText="1"/>
    </xf>
    <xf numFmtId="49" fontId="15" fillId="0" borderId="16" xfId="0" applyNumberFormat="1" applyFont="1" applyFill="1" applyBorder="1" applyAlignment="1">
      <alignment horizontal="center"/>
    </xf>
    <xf numFmtId="1" fontId="15" fillId="0" borderId="16" xfId="0" applyNumberFormat="1" applyFont="1" applyFill="1" applyBorder="1" applyAlignment="1">
      <alignment horizontal="center"/>
    </xf>
    <xf numFmtId="166" fontId="15" fillId="0" borderId="16" xfId="0" applyNumberFormat="1" applyFont="1" applyFill="1" applyBorder="1" applyAlignment="1">
      <alignment horizontal="center"/>
    </xf>
    <xf numFmtId="164" fontId="13" fillId="6" borderId="14" xfId="38" applyNumberFormat="1" applyFont="1" applyFill="1" applyBorder="1" applyAlignment="1">
      <alignment horizontal="center"/>
    </xf>
    <xf numFmtId="164" fontId="12" fillId="6" borderId="14" xfId="0" applyNumberFormat="1" applyFont="1" applyFill="1" applyBorder="1" applyAlignment="1">
      <alignment horizontal="center" wrapText="1"/>
    </xf>
    <xf numFmtId="49" fontId="11" fillId="0" borderId="17" xfId="38" applyNumberFormat="1" applyFont="1" applyFill="1" applyBorder="1" applyAlignment="1">
      <alignment horizontal="center" wrapText="1"/>
    </xf>
    <xf numFmtId="0" fontId="12" fillId="0" borderId="15" xfId="38" applyFont="1" applyFill="1" applyBorder="1" applyAlignment="1">
      <alignment horizontal="left" wrapText="1"/>
    </xf>
    <xf numFmtId="0" fontId="10" fillId="0" borderId="18" xfId="0" applyFont="1" applyFill="1" applyBorder="1" applyAlignment="1">
      <alignment horizontal="justify" vertical="top" wrapText="1"/>
    </xf>
    <xf numFmtId="0" fontId="16" fillId="0" borderId="16" xfId="34" applyNumberFormat="1" applyFont="1" applyBorder="1" applyProtection="1">
      <alignment horizontal="left" vertical="top" wrapText="1"/>
    </xf>
    <xf numFmtId="0" fontId="16" fillId="0" borderId="16" xfId="30" applyNumberFormat="1" applyFont="1" applyBorder="1" applyProtection="1">
      <alignment horizontal="left" vertical="top" wrapText="1"/>
    </xf>
    <xf numFmtId="0" fontId="11" fillId="0" borderId="9" xfId="30" applyNumberFormat="1" applyFont="1" applyProtection="1">
      <alignment horizontal="left" vertical="top" wrapText="1"/>
    </xf>
    <xf numFmtId="164" fontId="17" fillId="0" borderId="0" xfId="0" applyNumberFormat="1" applyFont="1" applyProtection="1">
      <protection locked="0"/>
    </xf>
    <xf numFmtId="164" fontId="14" fillId="6" borderId="14" xfId="0" applyNumberFormat="1" applyFont="1" applyFill="1" applyBorder="1" applyAlignment="1">
      <alignment horizontal="center" wrapText="1"/>
    </xf>
    <xf numFmtId="164" fontId="14" fillId="6" borderId="14" xfId="38" applyNumberFormat="1" applyFont="1" applyFill="1" applyBorder="1" applyAlignment="1">
      <alignment horizontal="center"/>
    </xf>
    <xf numFmtId="166" fontId="14" fillId="6" borderId="15" xfId="0" applyNumberFormat="1" applyFont="1" applyFill="1" applyBorder="1" applyAlignment="1">
      <alignment horizontal="center"/>
    </xf>
    <xf numFmtId="166" fontId="14" fillId="6" borderId="14" xfId="0" applyNumberFormat="1" applyFont="1" applyFill="1" applyBorder="1" applyAlignment="1">
      <alignment horizontal="center"/>
    </xf>
    <xf numFmtId="166" fontId="14" fillId="6" borderId="16" xfId="0" applyNumberFormat="1" applyFont="1" applyFill="1" applyBorder="1" applyAlignment="1">
      <alignment horizontal="center"/>
    </xf>
    <xf numFmtId="0" fontId="7" fillId="6" borderId="16" xfId="0" applyFont="1" applyFill="1" applyBorder="1" applyProtection="1">
      <protection locked="0"/>
    </xf>
    <xf numFmtId="164" fontId="14" fillId="6" borderId="14" xfId="0" applyNumberFormat="1" applyFont="1" applyFill="1" applyBorder="1" applyAlignment="1">
      <alignment horizontal="center"/>
    </xf>
    <xf numFmtId="164" fontId="18" fillId="0" borderId="0" xfId="0" applyNumberFormat="1" applyFont="1" applyProtection="1">
      <protection locked="0"/>
    </xf>
    <xf numFmtId="0" fontId="19" fillId="0" borderId="9" xfId="30" applyNumberFormat="1" applyFont="1" applyProtection="1">
      <alignment horizontal="left" vertical="top" wrapText="1"/>
    </xf>
    <xf numFmtId="0" fontId="11" fillId="0" borderId="9" xfId="37" applyNumberFormat="1" applyFont="1" applyProtection="1">
      <alignment horizontal="left" vertical="top" wrapText="1"/>
    </xf>
    <xf numFmtId="0" fontId="11" fillId="0" borderId="9" xfId="34" quotePrefix="1" applyNumberFormat="1" applyFont="1" applyProtection="1">
      <alignment horizontal="left" vertical="top" wrapText="1"/>
    </xf>
    <xf numFmtId="0" fontId="16" fillId="0" borderId="9" xfId="34" applyNumberFormat="1" applyFont="1" applyProtection="1">
      <alignment horizontal="left" vertical="top" wrapText="1"/>
    </xf>
    <xf numFmtId="0" fontId="16" fillId="0" borderId="9" xfId="30" applyNumberFormat="1" applyFont="1" applyProtection="1">
      <alignment horizontal="left" vertical="top" wrapText="1"/>
    </xf>
    <xf numFmtId="164" fontId="13" fillId="6" borderId="14" xfId="0" applyNumberFormat="1" applyFont="1" applyFill="1" applyBorder="1" applyAlignment="1">
      <alignment horizontal="center"/>
    </xf>
    <xf numFmtId="0" fontId="20" fillId="6" borderId="3" xfId="3" applyNumberFormat="1" applyFont="1" applyFill="1" applyProtection="1">
      <alignment horizontal="left" vertical="top" wrapText="1"/>
    </xf>
    <xf numFmtId="0" fontId="0" fillId="0" borderId="1" xfId="0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</cellXfs>
  <cellStyles count="43">
    <cellStyle name="br" xfId="19"/>
    <cellStyle name="col" xfId="18"/>
    <cellStyle name="ex58" xfId="22"/>
    <cellStyle name="ex59" xfId="23"/>
    <cellStyle name="ex60" xfId="3"/>
    <cellStyle name="ex61" xfId="4"/>
    <cellStyle name="ex62" xfId="24"/>
    <cellStyle name="ex63" xfId="25"/>
    <cellStyle name="ex64" xfId="7"/>
    <cellStyle name="ex65" xfId="8"/>
    <cellStyle name="ex66" xfId="26"/>
    <cellStyle name="ex67" xfId="27"/>
    <cellStyle name="ex68" xfId="11"/>
    <cellStyle name="ex69" xfId="12"/>
    <cellStyle name="ex70" xfId="28"/>
    <cellStyle name="ex71" xfId="29"/>
    <cellStyle name="ex73" xfId="31"/>
    <cellStyle name="ex76" xfId="30"/>
    <cellStyle name="ex77" xfId="32"/>
    <cellStyle name="ex84" xfId="34"/>
    <cellStyle name="ex85" xfId="35"/>
    <cellStyle name="ex88" xfId="37"/>
    <cellStyle name="st57" xfId="1"/>
    <cellStyle name="st72" xfId="15"/>
    <cellStyle name="st73" xfId="16"/>
    <cellStyle name="st74" xfId="5"/>
    <cellStyle name="st75" xfId="6"/>
    <cellStyle name="st76" xfId="9"/>
    <cellStyle name="st77" xfId="10"/>
    <cellStyle name="st78" xfId="13"/>
    <cellStyle name="st79" xfId="14"/>
    <cellStyle name="st82" xfId="40"/>
    <cellStyle name="st83" xfId="41"/>
    <cellStyle name="st88" xfId="33"/>
    <cellStyle name="st89" xfId="42"/>
    <cellStyle name="st96" xfId="36"/>
    <cellStyle name="style0" xfId="20"/>
    <cellStyle name="td" xfId="21"/>
    <cellStyle name="tr" xfId="17"/>
    <cellStyle name="xl_bot_header" xfId="2"/>
    <cellStyle name="Обычный" xfId="0" builtinId="0"/>
    <cellStyle name="Обычный 2" xfId="38"/>
    <cellStyle name="Обычный 3" xfId="39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5"/>
  <sheetViews>
    <sheetView showGridLines="0" tabSelected="1" zoomScale="57" zoomScaleNormal="57" workbookViewId="0">
      <pane ySplit="2" topLeftCell="A3" activePane="bottomLeft" state="frozen"/>
      <selection pane="bottomLeft" activeCell="G9" sqref="G9"/>
    </sheetView>
  </sheetViews>
  <sheetFormatPr defaultRowHeight="15"/>
  <cols>
    <col min="1" max="1" width="67.7109375" style="1" customWidth="1"/>
    <col min="2" max="2" width="11" style="1" customWidth="1"/>
    <col min="3" max="4" width="7.5703125" style="1" customWidth="1"/>
    <col min="5" max="5" width="11.42578125" style="1" customWidth="1"/>
    <col min="6" max="6" width="18.7109375" style="1" customWidth="1"/>
    <col min="7" max="7" width="18.85546875" style="1" customWidth="1"/>
    <col min="8" max="8" width="21" style="1" customWidth="1"/>
    <col min="9" max="9" width="17.5703125" style="1" customWidth="1"/>
    <col min="10" max="10" width="20.5703125" style="1" customWidth="1"/>
    <col min="11" max="13" width="17.140625" style="1" hidden="1" customWidth="1"/>
    <col min="14" max="14" width="22.7109375" style="1" hidden="1" customWidth="1"/>
    <col min="15" max="15" width="22.85546875" style="1" customWidth="1"/>
    <col min="16" max="16" width="9.140625" style="1"/>
    <col min="17" max="17" width="35.7109375" style="1" customWidth="1"/>
    <col min="18" max="18" width="9.140625" style="1"/>
    <col min="19" max="19" width="20.85546875" style="1" customWidth="1"/>
    <col min="20" max="16384" width="9.140625" style="1"/>
  </cols>
  <sheetData>
    <row r="1" spans="1:12" ht="93.75" customHeight="1">
      <c r="A1" s="2"/>
      <c r="B1" s="2"/>
      <c r="C1" s="2"/>
      <c r="D1" s="2"/>
      <c r="E1" s="74" t="s">
        <v>72</v>
      </c>
      <c r="F1" s="74"/>
      <c r="G1" s="74"/>
      <c r="H1" s="74"/>
      <c r="I1" s="74"/>
      <c r="J1" s="74"/>
      <c r="K1" s="74"/>
    </row>
    <row r="2" spans="1:12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2" ht="81" customHeight="1">
      <c r="A3" s="75" t="s">
        <v>14</v>
      </c>
      <c r="B3" s="75"/>
      <c r="C3" s="75"/>
      <c r="D3" s="75"/>
      <c r="E3" s="75"/>
      <c r="F3" s="75"/>
      <c r="G3" s="75"/>
      <c r="H3" s="75"/>
      <c r="I3" s="75"/>
      <c r="J3" s="75"/>
    </row>
    <row r="4" spans="1:12" ht="19.5" thickBot="1">
      <c r="A4" s="3"/>
      <c r="B4" s="3"/>
      <c r="C4" s="3"/>
      <c r="D4" s="3"/>
      <c r="E4" s="3"/>
      <c r="F4" s="3"/>
      <c r="G4" s="3"/>
      <c r="H4" s="3"/>
      <c r="I4" s="3" t="s">
        <v>15</v>
      </c>
      <c r="J4" s="3"/>
    </row>
    <row r="5" spans="1:12" ht="57" thickBot="1">
      <c r="A5" s="4" t="s">
        <v>0</v>
      </c>
      <c r="B5" s="5" t="s">
        <v>7</v>
      </c>
      <c r="C5" s="5" t="s">
        <v>8</v>
      </c>
      <c r="D5" s="5" t="s">
        <v>9</v>
      </c>
      <c r="E5" s="5" t="s">
        <v>10</v>
      </c>
      <c r="F5" s="31" t="s">
        <v>2</v>
      </c>
      <c r="G5" s="31" t="s">
        <v>53</v>
      </c>
      <c r="H5" s="32" t="s">
        <v>54</v>
      </c>
      <c r="I5" s="31" t="s">
        <v>11</v>
      </c>
      <c r="J5" s="31" t="s">
        <v>16</v>
      </c>
    </row>
    <row r="6" spans="1:12" ht="19.5" thickBot="1">
      <c r="A6" s="33" t="s">
        <v>3</v>
      </c>
      <c r="B6" s="34"/>
      <c r="C6" s="35"/>
      <c r="D6" s="35"/>
      <c r="E6" s="36"/>
      <c r="F6" s="37">
        <f>F7</f>
        <v>13778</v>
      </c>
      <c r="G6" s="37"/>
      <c r="H6" s="37">
        <f>H7</f>
        <v>13778</v>
      </c>
      <c r="I6" s="37">
        <f t="shared" ref="I6:J6" si="0">I7</f>
        <v>13295</v>
      </c>
      <c r="J6" s="37">
        <f t="shared" si="0"/>
        <v>14155</v>
      </c>
    </row>
    <row r="7" spans="1:12" ht="38.25" thickBot="1">
      <c r="A7" s="6" t="s">
        <v>17</v>
      </c>
      <c r="B7" s="7"/>
      <c r="C7" s="8" t="s">
        <v>4</v>
      </c>
      <c r="D7" s="8" t="s">
        <v>5</v>
      </c>
      <c r="E7" s="9"/>
      <c r="F7" s="10">
        <f>F8+F9</f>
        <v>13778</v>
      </c>
      <c r="G7" s="51">
        <f>SUM(H7-F7)</f>
        <v>0</v>
      </c>
      <c r="H7" s="10">
        <f>H8+H9</f>
        <v>13778</v>
      </c>
      <c r="I7" s="10">
        <f t="shared" ref="I7:J7" si="1">I8+I9</f>
        <v>13295</v>
      </c>
      <c r="J7" s="10">
        <f t="shared" si="1"/>
        <v>14155</v>
      </c>
    </row>
    <row r="8" spans="1:12" ht="113.25" thickBot="1">
      <c r="A8" s="11" t="s">
        <v>18</v>
      </c>
      <c r="B8" s="9">
        <v>500</v>
      </c>
      <c r="C8" s="8">
        <v>14</v>
      </c>
      <c r="D8" s="8" t="s">
        <v>5</v>
      </c>
      <c r="E8" s="9">
        <v>927</v>
      </c>
      <c r="F8" s="59">
        <v>6670</v>
      </c>
      <c r="G8" s="51">
        <f>SUM(H8-F8)</f>
        <v>0</v>
      </c>
      <c r="H8" s="59">
        <v>6670</v>
      </c>
      <c r="I8" s="12">
        <v>7115</v>
      </c>
      <c r="J8" s="12">
        <v>7745</v>
      </c>
    </row>
    <row r="9" spans="1:12" ht="150.75" thickBot="1">
      <c r="A9" s="11" t="s">
        <v>19</v>
      </c>
      <c r="B9" s="9">
        <v>500</v>
      </c>
      <c r="C9" s="8">
        <v>14</v>
      </c>
      <c r="D9" s="8" t="s">
        <v>5</v>
      </c>
      <c r="E9" s="9">
        <v>927</v>
      </c>
      <c r="F9" s="59">
        <v>7108</v>
      </c>
      <c r="G9" s="51">
        <f>SUM(H9-F9)</f>
        <v>0</v>
      </c>
      <c r="H9" s="59">
        <v>7108</v>
      </c>
      <c r="I9" s="12">
        <v>6180</v>
      </c>
      <c r="J9" s="12">
        <v>6410</v>
      </c>
    </row>
    <row r="10" spans="1:12" ht="38.25" thickBot="1">
      <c r="A10" s="33" t="s">
        <v>6</v>
      </c>
      <c r="B10" s="34"/>
      <c r="C10" s="35"/>
      <c r="D10" s="35"/>
      <c r="E10" s="36"/>
      <c r="F10" s="37">
        <f>F11+F16+F22+F30+F36+F40+F51+F53+F48</f>
        <v>126162.72834999999</v>
      </c>
      <c r="G10" s="37">
        <f>SUM(H10-F10)</f>
        <v>11895.299999999988</v>
      </c>
      <c r="H10" s="37">
        <f>H11+H16+H22+H30+H36+H40+H51+H53+H48</f>
        <v>138058.02834999998</v>
      </c>
      <c r="I10" s="37">
        <f t="shared" ref="I10:J10" si="2">I11+I16+I22+I30+I36+I40+I51+I53</f>
        <v>20859.877899999999</v>
      </c>
      <c r="J10" s="37">
        <f t="shared" si="2"/>
        <v>14002.199999999999</v>
      </c>
    </row>
    <row r="11" spans="1:12" ht="38.25" thickBot="1">
      <c r="A11" s="13" t="s">
        <v>20</v>
      </c>
      <c r="B11" s="7"/>
      <c r="C11" s="7" t="s">
        <v>5</v>
      </c>
      <c r="D11" s="7" t="s">
        <v>21</v>
      </c>
      <c r="E11" s="9"/>
      <c r="F11" s="50">
        <f>F12+F13+F14</f>
        <v>4211.8999999999996</v>
      </c>
      <c r="G11" s="59">
        <f t="shared" ref="G11:G21" si="3">SUM(H11-F11)</f>
        <v>361.80000000000109</v>
      </c>
      <c r="H11" s="50">
        <f>H12+H13+H14+H15</f>
        <v>4573.7000000000007</v>
      </c>
      <c r="I11" s="14">
        <f t="shared" ref="I11:J11" si="4">I12</f>
        <v>3000</v>
      </c>
      <c r="J11" s="14">
        <f t="shared" si="4"/>
        <v>0</v>
      </c>
      <c r="K11" s="1">
        <v>1</v>
      </c>
    </row>
    <row r="12" spans="1:12" ht="94.5" thickBot="1">
      <c r="A12" s="15" t="s">
        <v>22</v>
      </c>
      <c r="B12" s="7" t="s">
        <v>1</v>
      </c>
      <c r="C12" s="7" t="s">
        <v>5</v>
      </c>
      <c r="D12" s="7" t="s">
        <v>21</v>
      </c>
      <c r="E12" s="9">
        <v>914</v>
      </c>
      <c r="F12" s="60">
        <v>3000</v>
      </c>
      <c r="G12" s="59">
        <f t="shared" si="3"/>
        <v>-18.199999999999818</v>
      </c>
      <c r="H12" s="60">
        <f>3000-18.2</f>
        <v>2981.8</v>
      </c>
      <c r="I12" s="16">
        <v>3000</v>
      </c>
      <c r="J12" s="16">
        <v>0</v>
      </c>
      <c r="L12" s="1">
        <v>-18.2</v>
      </c>
    </row>
    <row r="13" spans="1:12" ht="150.75" thickBot="1">
      <c r="A13" s="57" t="s">
        <v>57</v>
      </c>
      <c r="B13" s="7" t="s">
        <v>1</v>
      </c>
      <c r="C13" s="7" t="s">
        <v>4</v>
      </c>
      <c r="D13" s="7" t="s">
        <v>38</v>
      </c>
      <c r="E13" s="9">
        <v>914</v>
      </c>
      <c r="F13" s="60">
        <v>100</v>
      </c>
      <c r="G13" s="59">
        <f t="shared" si="3"/>
        <v>0</v>
      </c>
      <c r="H13" s="60">
        <v>100</v>
      </c>
      <c r="I13" s="16">
        <v>0</v>
      </c>
      <c r="J13" s="16">
        <v>0</v>
      </c>
    </row>
    <row r="14" spans="1:12" ht="54.75" customHeight="1" thickBot="1">
      <c r="A14" s="57" t="s">
        <v>58</v>
      </c>
      <c r="B14" s="7" t="s">
        <v>1</v>
      </c>
      <c r="C14" s="7" t="s">
        <v>4</v>
      </c>
      <c r="D14" s="7" t="s">
        <v>38</v>
      </c>
      <c r="E14" s="9">
        <v>914</v>
      </c>
      <c r="F14" s="60">
        <v>1111.9000000000001</v>
      </c>
      <c r="G14" s="59">
        <f t="shared" si="3"/>
        <v>0</v>
      </c>
      <c r="H14" s="60">
        <v>1111.9000000000001</v>
      </c>
      <c r="I14" s="16">
        <v>0</v>
      </c>
      <c r="J14" s="16">
        <v>0</v>
      </c>
    </row>
    <row r="15" spans="1:12" ht="122.25" customHeight="1" thickBot="1">
      <c r="A15" s="70" t="s">
        <v>65</v>
      </c>
      <c r="B15" s="7" t="s">
        <v>1</v>
      </c>
      <c r="C15" s="7" t="s">
        <v>5</v>
      </c>
      <c r="D15" s="7" t="s">
        <v>39</v>
      </c>
      <c r="E15" s="9">
        <v>914</v>
      </c>
      <c r="F15" s="60">
        <v>0</v>
      </c>
      <c r="G15" s="59">
        <f t="shared" si="3"/>
        <v>380</v>
      </c>
      <c r="H15" s="60">
        <v>380</v>
      </c>
      <c r="I15" s="16">
        <v>0</v>
      </c>
      <c r="J15" s="16">
        <v>0</v>
      </c>
      <c r="L15" s="1">
        <v>380</v>
      </c>
    </row>
    <row r="16" spans="1:12" ht="57" thickBot="1">
      <c r="A16" s="13" t="s">
        <v>23</v>
      </c>
      <c r="B16" s="7"/>
      <c r="C16" s="7" t="s">
        <v>21</v>
      </c>
      <c r="D16" s="7" t="s">
        <v>24</v>
      </c>
      <c r="E16" s="9"/>
      <c r="F16" s="59">
        <f>F20+F21+F17</f>
        <v>10200.5</v>
      </c>
      <c r="G16" s="59">
        <f t="shared" si="3"/>
        <v>0</v>
      </c>
      <c r="H16" s="59">
        <f>H20+H21+H17</f>
        <v>10200.5</v>
      </c>
      <c r="I16" s="10">
        <f t="shared" ref="I16:J16" si="5">I20+I21</f>
        <v>156.5</v>
      </c>
      <c r="J16" s="10">
        <f t="shared" si="5"/>
        <v>162.69999999999999</v>
      </c>
    </row>
    <row r="17" spans="1:13" ht="42" customHeight="1" thickBot="1">
      <c r="A17" s="67" t="s">
        <v>60</v>
      </c>
      <c r="B17" s="7" t="s">
        <v>1</v>
      </c>
      <c r="C17" s="7" t="s">
        <v>21</v>
      </c>
      <c r="D17" s="7" t="s">
        <v>24</v>
      </c>
      <c r="E17" s="9">
        <v>914</v>
      </c>
      <c r="F17" s="59">
        <v>50</v>
      </c>
      <c r="G17" s="59">
        <f t="shared" si="3"/>
        <v>0</v>
      </c>
      <c r="H17" s="59">
        <v>50</v>
      </c>
      <c r="I17" s="10">
        <v>0</v>
      </c>
      <c r="J17" s="10">
        <v>0</v>
      </c>
    </row>
    <row r="18" spans="1:13" ht="207" thickBot="1">
      <c r="A18" s="17" t="s">
        <v>25</v>
      </c>
      <c r="B18" s="7" t="s">
        <v>1</v>
      </c>
      <c r="C18" s="7" t="s">
        <v>21</v>
      </c>
      <c r="D18" s="7" t="s">
        <v>24</v>
      </c>
      <c r="E18" s="9">
        <v>914</v>
      </c>
      <c r="F18" s="60">
        <v>0</v>
      </c>
      <c r="G18" s="59">
        <f t="shared" si="3"/>
        <v>0</v>
      </c>
      <c r="H18" s="60">
        <v>0</v>
      </c>
      <c r="I18" s="18">
        <v>0</v>
      </c>
      <c r="J18" s="18">
        <v>0</v>
      </c>
    </row>
    <row r="19" spans="1:13" ht="150.75" thickBot="1">
      <c r="A19" s="17" t="s">
        <v>26</v>
      </c>
      <c r="B19" s="7" t="s">
        <v>1</v>
      </c>
      <c r="C19" s="7" t="s">
        <v>21</v>
      </c>
      <c r="D19" s="7" t="s">
        <v>24</v>
      </c>
      <c r="E19" s="9">
        <v>914</v>
      </c>
      <c r="F19" s="60">
        <v>0</v>
      </c>
      <c r="G19" s="59">
        <f t="shared" si="3"/>
        <v>0</v>
      </c>
      <c r="H19" s="60">
        <v>0</v>
      </c>
      <c r="I19" s="18">
        <v>0</v>
      </c>
      <c r="J19" s="18">
        <v>0</v>
      </c>
    </row>
    <row r="20" spans="1:13" ht="94.5" thickBot="1">
      <c r="A20" s="19" t="s">
        <v>27</v>
      </c>
      <c r="B20" s="7"/>
      <c r="C20" s="7" t="s">
        <v>21</v>
      </c>
      <c r="D20" s="7" t="s">
        <v>28</v>
      </c>
      <c r="E20" s="9">
        <v>914</v>
      </c>
      <c r="F20" s="60">
        <v>150.5</v>
      </c>
      <c r="G20" s="59">
        <f t="shared" si="3"/>
        <v>0</v>
      </c>
      <c r="H20" s="60">
        <v>150.5</v>
      </c>
      <c r="I20" s="18">
        <v>156.5</v>
      </c>
      <c r="J20" s="18">
        <v>162.69999999999999</v>
      </c>
    </row>
    <row r="21" spans="1:13" ht="113.25" thickBot="1">
      <c r="A21" s="17" t="s">
        <v>29</v>
      </c>
      <c r="B21" s="7" t="s">
        <v>1</v>
      </c>
      <c r="C21" s="7" t="s">
        <v>21</v>
      </c>
      <c r="D21" s="7" t="s">
        <v>24</v>
      </c>
      <c r="E21" s="9">
        <v>914</v>
      </c>
      <c r="F21" s="60">
        <v>10000</v>
      </c>
      <c r="G21" s="59">
        <f t="shared" si="3"/>
        <v>0</v>
      </c>
      <c r="H21" s="60">
        <v>10000</v>
      </c>
      <c r="I21" s="18">
        <v>0</v>
      </c>
      <c r="J21" s="18">
        <v>0</v>
      </c>
    </row>
    <row r="22" spans="1:13" ht="94.5" customHeight="1" thickBot="1">
      <c r="A22" s="13" t="s">
        <v>30</v>
      </c>
      <c r="B22" s="7"/>
      <c r="C22" s="7"/>
      <c r="D22" s="7"/>
      <c r="E22" s="9"/>
      <c r="F22" s="60">
        <f>SUM(F23+F26+F27+F28+F29+F24+F25)</f>
        <v>51659.399999999994</v>
      </c>
      <c r="G22" s="60">
        <f t="shared" ref="G22:G29" si="6">SUM(H22-F22)</f>
        <v>-294.79999999999563</v>
      </c>
      <c r="H22" s="60">
        <f>SUM(H23+H26+H27+H28+H29+H24+H25)</f>
        <v>51364.6</v>
      </c>
      <c r="I22" s="18">
        <f t="shared" ref="I22:J22" si="7">I23+I26</f>
        <v>3898.2</v>
      </c>
      <c r="J22" s="18">
        <f t="shared" si="7"/>
        <v>3898.2</v>
      </c>
      <c r="K22" s="1">
        <v>3</v>
      </c>
    </row>
    <row r="23" spans="1:13" ht="57" thickBot="1">
      <c r="A23" s="17" t="s">
        <v>33</v>
      </c>
      <c r="B23" s="7" t="s">
        <v>1</v>
      </c>
      <c r="C23" s="7" t="s">
        <v>31</v>
      </c>
      <c r="D23" s="7" t="s">
        <v>32</v>
      </c>
      <c r="E23" s="9">
        <v>914</v>
      </c>
      <c r="F23" s="65">
        <v>0</v>
      </c>
      <c r="G23" s="60">
        <f t="shared" si="6"/>
        <v>0</v>
      </c>
      <c r="H23" s="65">
        <v>0</v>
      </c>
      <c r="I23" s="20">
        <v>3898.2</v>
      </c>
      <c r="J23" s="20">
        <v>3898.2</v>
      </c>
    </row>
    <row r="24" spans="1:13" ht="57" customHeight="1" thickBot="1">
      <c r="A24" s="70" t="s">
        <v>63</v>
      </c>
      <c r="B24" s="7" t="s">
        <v>1</v>
      </c>
      <c r="C24" s="7" t="s">
        <v>31</v>
      </c>
      <c r="D24" s="7" t="s">
        <v>32</v>
      </c>
      <c r="E24" s="9">
        <v>914</v>
      </c>
      <c r="F24" s="65">
        <v>2255</v>
      </c>
      <c r="G24" s="60">
        <f t="shared" si="6"/>
        <v>0</v>
      </c>
      <c r="H24" s="65">
        <v>2255</v>
      </c>
      <c r="I24" s="20">
        <v>0</v>
      </c>
      <c r="J24" s="20">
        <v>0</v>
      </c>
    </row>
    <row r="25" spans="1:13" ht="80.25" customHeight="1" thickBot="1">
      <c r="A25" s="71" t="s">
        <v>64</v>
      </c>
      <c r="B25" s="7" t="s">
        <v>1</v>
      </c>
      <c r="C25" s="7" t="s">
        <v>31</v>
      </c>
      <c r="D25" s="7" t="s">
        <v>32</v>
      </c>
      <c r="E25" s="9">
        <v>914</v>
      </c>
      <c r="F25" s="65">
        <v>3596.7</v>
      </c>
      <c r="G25" s="60">
        <f t="shared" si="6"/>
        <v>0</v>
      </c>
      <c r="H25" s="65">
        <v>3596.7</v>
      </c>
      <c r="I25" s="20">
        <v>0</v>
      </c>
      <c r="J25" s="20">
        <v>0</v>
      </c>
    </row>
    <row r="26" spans="1:13" ht="94.5" thickBot="1">
      <c r="A26" s="53" t="s">
        <v>34</v>
      </c>
      <c r="B26" s="7" t="s">
        <v>1</v>
      </c>
      <c r="C26" s="7" t="s">
        <v>31</v>
      </c>
      <c r="D26" s="7" t="s">
        <v>31</v>
      </c>
      <c r="E26" s="9">
        <v>925</v>
      </c>
      <c r="F26" s="60">
        <v>28355.1</v>
      </c>
      <c r="G26" s="60">
        <f t="shared" si="6"/>
        <v>0</v>
      </c>
      <c r="H26" s="60">
        <v>28355.1</v>
      </c>
      <c r="I26" s="18">
        <v>0</v>
      </c>
      <c r="J26" s="18">
        <v>0</v>
      </c>
    </row>
    <row r="27" spans="1:13" ht="26.25" customHeight="1" thickBot="1">
      <c r="A27" s="55" t="s">
        <v>55</v>
      </c>
      <c r="B27" s="52" t="s">
        <v>1</v>
      </c>
      <c r="C27" s="7" t="s">
        <v>31</v>
      </c>
      <c r="D27" s="7" t="s">
        <v>32</v>
      </c>
      <c r="E27" s="9">
        <v>925</v>
      </c>
      <c r="F27" s="60">
        <f>1415.2+100.4</f>
        <v>1515.6000000000001</v>
      </c>
      <c r="G27" s="60">
        <f t="shared" si="6"/>
        <v>0</v>
      </c>
      <c r="H27" s="60">
        <f>1415.2+100.4</f>
        <v>1515.6000000000001</v>
      </c>
      <c r="I27" s="18">
        <v>0</v>
      </c>
      <c r="J27" s="18">
        <v>0</v>
      </c>
    </row>
    <row r="28" spans="1:13" ht="43.5" customHeight="1" thickBot="1">
      <c r="A28" s="56" t="s">
        <v>56</v>
      </c>
      <c r="B28" s="52" t="s">
        <v>1</v>
      </c>
      <c r="C28" s="7" t="s">
        <v>31</v>
      </c>
      <c r="D28" s="7" t="s">
        <v>31</v>
      </c>
      <c r="E28" s="9">
        <v>914</v>
      </c>
      <c r="F28" s="60">
        <v>3845.6</v>
      </c>
      <c r="G28" s="60">
        <f t="shared" si="6"/>
        <v>-294.80000000000018</v>
      </c>
      <c r="H28" s="60">
        <f>3845.6-294.8</f>
        <v>3550.7999999999997</v>
      </c>
      <c r="I28" s="18">
        <v>0</v>
      </c>
      <c r="J28" s="18">
        <v>0</v>
      </c>
      <c r="L28" s="1">
        <v>-294.8</v>
      </c>
    </row>
    <row r="29" spans="1:13" ht="43.5" customHeight="1" thickBot="1">
      <c r="A29" s="56" t="s">
        <v>59</v>
      </c>
      <c r="B29" s="52" t="s">
        <v>1</v>
      </c>
      <c r="C29" s="7" t="s">
        <v>31</v>
      </c>
      <c r="D29" s="7" t="s">
        <v>32</v>
      </c>
      <c r="E29" s="9"/>
      <c r="F29" s="60">
        <v>12091.4</v>
      </c>
      <c r="G29" s="60">
        <f t="shared" si="6"/>
        <v>0</v>
      </c>
      <c r="H29" s="60">
        <v>12091.4</v>
      </c>
      <c r="I29" s="18"/>
      <c r="J29" s="18"/>
    </row>
    <row r="30" spans="1:13" ht="57" thickBot="1">
      <c r="A30" s="54" t="s">
        <v>13</v>
      </c>
      <c r="B30" s="7"/>
      <c r="C30" s="8" t="s">
        <v>31</v>
      </c>
      <c r="D30" s="7" t="s">
        <v>35</v>
      </c>
      <c r="E30" s="9">
        <v>914</v>
      </c>
      <c r="F30" s="59">
        <f>SUM(F32+F33+F31)</f>
        <v>6085.7004499999994</v>
      </c>
      <c r="G30" s="59">
        <f>SUM(H30-F30)</f>
        <v>4749.9999999999991</v>
      </c>
      <c r="H30" s="59">
        <f>SUM(H32+H33+H31)</f>
        <v>10835.700449999998</v>
      </c>
      <c r="I30" s="10">
        <f t="shared" ref="I30:J30" si="8">SUM(I32+I33)</f>
        <v>12855.65</v>
      </c>
      <c r="J30" s="10">
        <f t="shared" si="8"/>
        <v>9242.7999999999993</v>
      </c>
      <c r="K30" s="1">
        <v>4</v>
      </c>
    </row>
    <row r="31" spans="1:13" ht="72.75" thickBot="1">
      <c r="A31" s="70" t="s">
        <v>66</v>
      </c>
      <c r="B31" s="8" t="s">
        <v>1</v>
      </c>
      <c r="C31" s="8" t="s">
        <v>31</v>
      </c>
      <c r="D31" s="7" t="s">
        <v>32</v>
      </c>
      <c r="E31" s="9">
        <v>914</v>
      </c>
      <c r="F31" s="65">
        <v>0</v>
      </c>
      <c r="G31" s="59">
        <f t="shared" ref="G31:G33" si="9">SUM(H31-F31)</f>
        <v>100</v>
      </c>
      <c r="H31" s="65">
        <v>100</v>
      </c>
      <c r="I31" s="20">
        <v>0</v>
      </c>
      <c r="J31" s="20">
        <v>0</v>
      </c>
      <c r="L31" s="1">
        <v>100</v>
      </c>
    </row>
    <row r="32" spans="1:13" ht="75.75" thickBot="1">
      <c r="A32" s="19" t="s">
        <v>36</v>
      </c>
      <c r="B32" s="8" t="s">
        <v>1</v>
      </c>
      <c r="C32" s="8" t="s">
        <v>31</v>
      </c>
      <c r="D32" s="7" t="s">
        <v>32</v>
      </c>
      <c r="E32" s="9">
        <v>914</v>
      </c>
      <c r="F32" s="65">
        <v>4342.9399999999996</v>
      </c>
      <c r="G32" s="59">
        <f t="shared" si="9"/>
        <v>4649.9999999999991</v>
      </c>
      <c r="H32" s="65">
        <f>4342.94+3750.7+899.3</f>
        <v>8992.9399999999987</v>
      </c>
      <c r="I32" s="20">
        <v>11112.85</v>
      </c>
      <c r="J32" s="20">
        <v>7500</v>
      </c>
      <c r="L32" s="1">
        <v>3750.7</v>
      </c>
      <c r="M32" s="1">
        <v>899.3</v>
      </c>
    </row>
    <row r="33" spans="1:11" ht="75.75" thickBot="1">
      <c r="A33" s="11" t="s">
        <v>37</v>
      </c>
      <c r="B33" s="8" t="s">
        <v>1</v>
      </c>
      <c r="C33" s="8" t="s">
        <v>31</v>
      </c>
      <c r="D33" s="7" t="s">
        <v>38</v>
      </c>
      <c r="E33" s="9">
        <v>914</v>
      </c>
      <c r="F33" s="65">
        <v>1742.76045</v>
      </c>
      <c r="G33" s="59">
        <f t="shared" si="9"/>
        <v>0</v>
      </c>
      <c r="H33" s="65">
        <v>1742.76045</v>
      </c>
      <c r="I33" s="20">
        <v>1742.8</v>
      </c>
      <c r="J33" s="20">
        <v>1742.8</v>
      </c>
    </row>
    <row r="34" spans="1:11" ht="19.5" hidden="1" thickBot="1">
      <c r="A34" s="22"/>
      <c r="B34" s="7"/>
      <c r="C34" s="8"/>
      <c r="D34" s="7"/>
      <c r="E34" s="8"/>
      <c r="F34" s="59"/>
      <c r="G34" s="59"/>
      <c r="H34" s="59"/>
      <c r="I34" s="10"/>
      <c r="J34" s="10"/>
    </row>
    <row r="35" spans="1:11" ht="19.5" hidden="1" thickBot="1">
      <c r="A35" s="11"/>
      <c r="B35" s="8"/>
      <c r="C35" s="8"/>
      <c r="D35" s="7"/>
      <c r="E35" s="8"/>
      <c r="F35" s="65"/>
      <c r="G35" s="65"/>
      <c r="H35" s="65"/>
      <c r="I35" s="20"/>
      <c r="J35" s="20"/>
    </row>
    <row r="36" spans="1:11" ht="57" thickBot="1">
      <c r="A36" s="13" t="s">
        <v>12</v>
      </c>
      <c r="B36" s="7"/>
      <c r="C36" s="7" t="s">
        <v>39</v>
      </c>
      <c r="D36" s="7" t="s">
        <v>32</v>
      </c>
      <c r="E36" s="9"/>
      <c r="F36" s="60">
        <f>F38+F39</f>
        <v>743.52790000000005</v>
      </c>
      <c r="G36" s="59">
        <f t="shared" ref="G36:G39" si="10">SUM(H36-F36)</f>
        <v>0</v>
      </c>
      <c r="H36" s="60">
        <f>H38+H39</f>
        <v>743.52790000000005</v>
      </c>
      <c r="I36" s="18">
        <f t="shared" ref="I36:J36" si="11">I38+I39</f>
        <v>698.52789999999993</v>
      </c>
      <c r="J36" s="18">
        <f t="shared" si="11"/>
        <v>698.5</v>
      </c>
      <c r="K36" s="1">
        <v>2</v>
      </c>
    </row>
    <row r="37" spans="1:11" ht="113.25" thickBot="1">
      <c r="A37" s="17" t="s">
        <v>71</v>
      </c>
      <c r="B37" s="23">
        <v>500</v>
      </c>
      <c r="C37" s="7" t="s">
        <v>39</v>
      </c>
      <c r="D37" s="7" t="s">
        <v>32</v>
      </c>
      <c r="E37" s="9">
        <v>924</v>
      </c>
      <c r="F37" s="60">
        <v>0</v>
      </c>
      <c r="G37" s="59">
        <f t="shared" si="10"/>
        <v>0</v>
      </c>
      <c r="H37" s="60">
        <v>0</v>
      </c>
      <c r="I37" s="18">
        <v>0</v>
      </c>
      <c r="J37" s="18">
        <v>0</v>
      </c>
    </row>
    <row r="38" spans="1:11" ht="132" thickBot="1">
      <c r="A38" s="19" t="s">
        <v>40</v>
      </c>
      <c r="B38" s="23">
        <v>500</v>
      </c>
      <c r="C38" s="7" t="s">
        <v>41</v>
      </c>
      <c r="D38" s="7" t="s">
        <v>32</v>
      </c>
      <c r="E38" s="9">
        <v>924</v>
      </c>
      <c r="F38" s="60">
        <v>698.52790000000005</v>
      </c>
      <c r="G38" s="59">
        <f t="shared" si="10"/>
        <v>0</v>
      </c>
      <c r="H38" s="60">
        <v>698.52790000000005</v>
      </c>
      <c r="I38" s="18">
        <v>698.52789999999993</v>
      </c>
      <c r="J38" s="18">
        <v>698.5</v>
      </c>
    </row>
    <row r="39" spans="1:11" ht="113.25" thickBot="1">
      <c r="A39" s="17" t="s">
        <v>42</v>
      </c>
      <c r="B39" s="23">
        <v>500</v>
      </c>
      <c r="C39" s="7" t="s">
        <v>39</v>
      </c>
      <c r="D39" s="7" t="s">
        <v>5</v>
      </c>
      <c r="E39" s="9">
        <v>924</v>
      </c>
      <c r="F39" s="60">
        <v>45</v>
      </c>
      <c r="G39" s="59">
        <f t="shared" si="10"/>
        <v>0</v>
      </c>
      <c r="H39" s="60">
        <v>45</v>
      </c>
      <c r="I39" s="18">
        <v>0</v>
      </c>
      <c r="J39" s="18">
        <v>0</v>
      </c>
    </row>
    <row r="40" spans="1:11" ht="99" customHeight="1" thickBot="1">
      <c r="A40" s="6" t="s">
        <v>43</v>
      </c>
      <c r="B40" s="7" t="s">
        <v>1</v>
      </c>
      <c r="C40" s="7" t="s">
        <v>5</v>
      </c>
      <c r="D40" s="7" t="s">
        <v>44</v>
      </c>
      <c r="E40" s="9"/>
      <c r="F40" s="59">
        <f>F41+F44+F42+F43+F47+F46</f>
        <v>5428.9</v>
      </c>
      <c r="G40" s="59">
        <f t="shared" ref="G40" si="12">G41+G44+G42+G43+G47</f>
        <v>0</v>
      </c>
      <c r="H40" s="59">
        <f>H41+H44+H42+H43+H47+H46</f>
        <v>5428.9</v>
      </c>
      <c r="I40" s="10">
        <f>I41+I44+I42+I43</f>
        <v>251</v>
      </c>
      <c r="J40" s="10">
        <f t="shared" ref="J40" si="13">J41+J44+J42</f>
        <v>0</v>
      </c>
      <c r="K40" s="1">
        <v>6</v>
      </c>
    </row>
    <row r="41" spans="1:11" ht="154.5" customHeight="1" thickBot="1">
      <c r="A41" s="11" t="s">
        <v>45</v>
      </c>
      <c r="B41" s="8" t="s">
        <v>1</v>
      </c>
      <c r="C41" s="7" t="s">
        <v>5</v>
      </c>
      <c r="D41" s="7" t="s">
        <v>44</v>
      </c>
      <c r="E41" s="9">
        <v>925</v>
      </c>
      <c r="F41" s="59">
        <v>44.2</v>
      </c>
      <c r="G41" s="59">
        <f t="shared" ref="G41:G46" si="14">SUM(H41-F41)</f>
        <v>0</v>
      </c>
      <c r="H41" s="59">
        <v>44.2</v>
      </c>
      <c r="I41" s="10">
        <v>0</v>
      </c>
      <c r="J41" s="10">
        <v>0</v>
      </c>
    </row>
    <row r="42" spans="1:11" ht="38.25" thickBot="1">
      <c r="A42" s="21" t="s">
        <v>46</v>
      </c>
      <c r="B42" s="8" t="s">
        <v>1</v>
      </c>
      <c r="C42" s="7" t="s">
        <v>31</v>
      </c>
      <c r="D42" s="7" t="s">
        <v>32</v>
      </c>
      <c r="E42" s="9">
        <v>914</v>
      </c>
      <c r="F42" s="59">
        <f>235+963.7</f>
        <v>1198.7</v>
      </c>
      <c r="G42" s="59">
        <f t="shared" si="14"/>
        <v>0</v>
      </c>
      <c r="H42" s="59">
        <f>235+963.7</f>
        <v>1198.7</v>
      </c>
      <c r="I42" s="10">
        <v>251</v>
      </c>
      <c r="J42" s="10">
        <v>0</v>
      </c>
    </row>
    <row r="43" spans="1:11" ht="75.75" thickBot="1">
      <c r="A43" s="21" t="s">
        <v>47</v>
      </c>
      <c r="B43" s="8" t="s">
        <v>1</v>
      </c>
      <c r="C43" s="7" t="s">
        <v>31</v>
      </c>
      <c r="D43" s="7" t="s">
        <v>32</v>
      </c>
      <c r="E43" s="9">
        <v>914</v>
      </c>
      <c r="F43" s="59">
        <v>135</v>
      </c>
      <c r="G43" s="59">
        <f t="shared" si="14"/>
        <v>0</v>
      </c>
      <c r="H43" s="59">
        <v>135</v>
      </c>
      <c r="I43" s="10">
        <v>0</v>
      </c>
      <c r="J43" s="10">
        <v>0</v>
      </c>
    </row>
    <row r="44" spans="1:11" ht="188.25" thickBot="1">
      <c r="A44" s="11" t="s">
        <v>48</v>
      </c>
      <c r="B44" s="9">
        <v>500</v>
      </c>
      <c r="C44" s="7" t="s">
        <v>31</v>
      </c>
      <c r="D44" s="7" t="s">
        <v>38</v>
      </c>
      <c r="E44" s="9">
        <v>925</v>
      </c>
      <c r="F44" s="59">
        <v>3001</v>
      </c>
      <c r="G44" s="59">
        <f t="shared" si="14"/>
        <v>0</v>
      </c>
      <c r="H44" s="59">
        <v>3001</v>
      </c>
      <c r="I44" s="10">
        <v>0</v>
      </c>
      <c r="J44" s="10">
        <v>0</v>
      </c>
    </row>
    <row r="45" spans="1:11" ht="19.5" hidden="1" thickBot="1">
      <c r="A45" s="11"/>
      <c r="B45" s="9"/>
      <c r="C45" s="7"/>
      <c r="D45" s="7"/>
      <c r="E45" s="9"/>
      <c r="F45" s="65"/>
      <c r="G45" s="65"/>
      <c r="H45" s="65"/>
      <c r="I45" s="24"/>
      <c r="J45" s="24"/>
    </row>
    <row r="46" spans="1:11" ht="39.75" customHeight="1" thickBot="1">
      <c r="A46" s="68" t="s">
        <v>61</v>
      </c>
      <c r="B46" s="9">
        <v>500</v>
      </c>
      <c r="C46" s="7" t="s">
        <v>31</v>
      </c>
      <c r="D46" s="7" t="s">
        <v>38</v>
      </c>
      <c r="E46" s="9">
        <v>925</v>
      </c>
      <c r="F46" s="65">
        <v>50</v>
      </c>
      <c r="G46" s="59">
        <f t="shared" si="14"/>
        <v>0</v>
      </c>
      <c r="H46" s="65">
        <v>50</v>
      </c>
      <c r="I46" s="24">
        <v>0</v>
      </c>
      <c r="J46" s="24">
        <v>0</v>
      </c>
    </row>
    <row r="47" spans="1:11" ht="44.25" customHeight="1" thickBot="1">
      <c r="A47" s="69" t="s">
        <v>62</v>
      </c>
      <c r="B47" s="9">
        <v>500</v>
      </c>
      <c r="C47" s="7" t="s">
        <v>5</v>
      </c>
      <c r="D47" s="7" t="s">
        <v>44</v>
      </c>
      <c r="E47" s="9">
        <v>925</v>
      </c>
      <c r="F47" s="65">
        <v>1000</v>
      </c>
      <c r="G47" s="59">
        <f>SUM(H47-F47)</f>
        <v>0</v>
      </c>
      <c r="H47" s="65">
        <v>1000</v>
      </c>
      <c r="I47" s="24">
        <v>0</v>
      </c>
      <c r="J47" s="24">
        <v>0</v>
      </c>
    </row>
    <row r="48" spans="1:11" ht="90" customHeight="1" thickBot="1">
      <c r="A48" s="73" t="s">
        <v>67</v>
      </c>
      <c r="B48" s="9"/>
      <c r="C48" s="7"/>
      <c r="D48" s="7"/>
      <c r="E48" s="9"/>
      <c r="F48" s="65">
        <f>SUM(F49)</f>
        <v>0</v>
      </c>
      <c r="G48" s="65">
        <f>SUM(G49)</f>
        <v>50</v>
      </c>
      <c r="H48" s="65">
        <f>SUM(H49)+H50</f>
        <v>85.3</v>
      </c>
      <c r="I48" s="65">
        <f t="shared" ref="I48:J48" si="15">SUM(I49)</f>
        <v>0</v>
      </c>
      <c r="J48" s="65">
        <f t="shared" si="15"/>
        <v>0</v>
      </c>
      <c r="K48" s="1">
        <v>8</v>
      </c>
    </row>
    <row r="49" spans="1:12" ht="131.25" customHeight="1" thickBot="1">
      <c r="A49" s="71" t="s">
        <v>69</v>
      </c>
      <c r="B49" s="9">
        <v>500</v>
      </c>
      <c r="C49" s="7" t="s">
        <v>38</v>
      </c>
      <c r="D49" s="7" t="s">
        <v>68</v>
      </c>
      <c r="E49" s="9">
        <v>914</v>
      </c>
      <c r="F49" s="72">
        <v>0</v>
      </c>
      <c r="G49" s="59">
        <f>SUM(H49-F49)</f>
        <v>50</v>
      </c>
      <c r="H49" s="65">
        <v>50</v>
      </c>
      <c r="I49" s="24">
        <v>0</v>
      </c>
      <c r="J49" s="24">
        <v>0</v>
      </c>
      <c r="L49" s="1">
        <v>50</v>
      </c>
    </row>
    <row r="50" spans="1:12" ht="131.25" customHeight="1" thickBot="1">
      <c r="A50" s="71" t="s">
        <v>70</v>
      </c>
      <c r="B50" s="9">
        <v>500</v>
      </c>
      <c r="C50" s="7" t="s">
        <v>31</v>
      </c>
      <c r="D50" s="7" t="s">
        <v>32</v>
      </c>
      <c r="E50" s="9">
        <v>914</v>
      </c>
      <c r="F50" s="72">
        <v>0</v>
      </c>
      <c r="G50" s="59">
        <f>SUM(H50-F50)</f>
        <v>35.299999999999997</v>
      </c>
      <c r="H50" s="65">
        <v>35.299999999999997</v>
      </c>
      <c r="I50" s="24">
        <v>0</v>
      </c>
      <c r="J50" s="24">
        <v>0</v>
      </c>
      <c r="L50" s="1">
        <v>35.299999999999997</v>
      </c>
    </row>
    <row r="51" spans="1:12" ht="38.25" thickBot="1">
      <c r="A51" s="6" t="s">
        <v>49</v>
      </c>
      <c r="B51" s="7"/>
      <c r="C51" s="8" t="s">
        <v>4</v>
      </c>
      <c r="D51" s="8" t="s">
        <v>38</v>
      </c>
      <c r="E51" s="9">
        <v>927</v>
      </c>
      <c r="F51" s="59">
        <f>SUM(F52)</f>
        <v>41851</v>
      </c>
      <c r="G51" s="59">
        <f>SUM(G52)</f>
        <v>6993</v>
      </c>
      <c r="H51" s="59">
        <f>SUM(H52)</f>
        <v>48844</v>
      </c>
      <c r="I51" s="10">
        <f t="shared" ref="I51:J51" si="16">I52</f>
        <v>0</v>
      </c>
      <c r="J51" s="10">
        <f t="shared" si="16"/>
        <v>0</v>
      </c>
      <c r="K51" s="1">
        <v>5</v>
      </c>
    </row>
    <row r="52" spans="1:12" ht="113.25" thickBot="1">
      <c r="A52" s="25" t="s">
        <v>50</v>
      </c>
      <c r="B52" s="9">
        <v>500</v>
      </c>
      <c r="C52" s="8">
        <v>14</v>
      </c>
      <c r="D52" s="8" t="s">
        <v>38</v>
      </c>
      <c r="E52" s="9">
        <v>927</v>
      </c>
      <c r="F52" s="59">
        <v>41851</v>
      </c>
      <c r="G52" s="61">
        <f>SUM(H52-F52)</f>
        <v>6993</v>
      </c>
      <c r="H52" s="59">
        <f>41851+6993</f>
        <v>48844</v>
      </c>
      <c r="I52" s="10">
        <v>0</v>
      </c>
      <c r="J52" s="10">
        <v>0</v>
      </c>
      <c r="L52" s="1">
        <f>7089.9-96.9</f>
        <v>6993</v>
      </c>
    </row>
    <row r="53" spans="1:12" ht="38.25" thickBot="1">
      <c r="A53" s="26" t="s">
        <v>51</v>
      </c>
      <c r="B53" s="27"/>
      <c r="C53" s="28" t="s">
        <v>28</v>
      </c>
      <c r="D53" s="28" t="s">
        <v>21</v>
      </c>
      <c r="E53" s="29">
        <v>925</v>
      </c>
      <c r="F53" s="62">
        <f>SUM(F54:F55)</f>
        <v>5981.8</v>
      </c>
      <c r="G53" s="62">
        <f t="shared" ref="G53" si="17">SUM(G54:G55)</f>
        <v>0</v>
      </c>
      <c r="H53" s="62">
        <f>SUM(H54:H55)</f>
        <v>5981.8</v>
      </c>
      <c r="I53" s="30">
        <v>0</v>
      </c>
      <c r="J53" s="30">
        <v>0</v>
      </c>
      <c r="K53" s="1">
        <v>11</v>
      </c>
    </row>
    <row r="54" spans="1:12" ht="42.75" customHeight="1">
      <c r="A54" s="39" t="s">
        <v>52</v>
      </c>
      <c r="B54" s="44">
        <v>500</v>
      </c>
      <c r="C54" s="40" t="s">
        <v>28</v>
      </c>
      <c r="D54" s="40" t="s">
        <v>21</v>
      </c>
      <c r="E54" s="41">
        <v>925</v>
      </c>
      <c r="F54" s="61">
        <v>4700</v>
      </c>
      <c r="G54" s="61">
        <v>0</v>
      </c>
      <c r="H54" s="61">
        <v>4700</v>
      </c>
      <c r="I54" s="42">
        <v>0</v>
      </c>
      <c r="J54" s="42">
        <v>0</v>
      </c>
    </row>
    <row r="55" spans="1:12" ht="49.5" customHeight="1">
      <c r="A55" s="45" t="s">
        <v>52</v>
      </c>
      <c r="B55" s="46">
        <v>500</v>
      </c>
      <c r="C55" s="47" t="s">
        <v>28</v>
      </c>
      <c r="D55" s="47" t="s">
        <v>5</v>
      </c>
      <c r="E55" s="48">
        <v>925</v>
      </c>
      <c r="F55" s="63">
        <f>1279.1+2.7</f>
        <v>1281.8</v>
      </c>
      <c r="G55" s="63">
        <f>SUM(H55-F55)</f>
        <v>0</v>
      </c>
      <c r="H55" s="63">
        <f>1279.1+2.7</f>
        <v>1281.8</v>
      </c>
      <c r="I55" s="49">
        <v>0</v>
      </c>
      <c r="J55" s="49">
        <v>0</v>
      </c>
    </row>
    <row r="56" spans="1:12">
      <c r="A56" s="43"/>
      <c r="B56" s="43"/>
      <c r="C56" s="43"/>
      <c r="D56" s="43"/>
      <c r="E56" s="43"/>
      <c r="F56" s="64"/>
      <c r="G56" s="64"/>
      <c r="H56" s="64"/>
      <c r="I56" s="43"/>
      <c r="J56" s="43"/>
    </row>
    <row r="57" spans="1:12" hidden="1"/>
    <row r="58" spans="1:12" hidden="1"/>
    <row r="59" spans="1:12" ht="62.25" hidden="1" customHeight="1">
      <c r="F59" s="38">
        <f>SUM(F6+F10)</f>
        <v>139940.72834999999</v>
      </c>
      <c r="G59" s="38">
        <f>SUM(G6+G10)</f>
        <v>11895.299999999988</v>
      </c>
      <c r="H59" s="38">
        <f>SUM(H6+H10)</f>
        <v>151836.02834999998</v>
      </c>
    </row>
    <row r="60" spans="1:12" hidden="1"/>
    <row r="62" spans="1:12" ht="21">
      <c r="F62" s="66"/>
      <c r="H62" s="38"/>
    </row>
    <row r="65" spans="7:11" ht="65.25" customHeight="1">
      <c r="G65" s="58"/>
      <c r="K65" s="38">
        <f>SUM(M59+M60+M61+M62+M63-G59)</f>
        <v>-11895.299999999988</v>
      </c>
    </row>
  </sheetData>
  <mergeCells count="2">
    <mergeCell ref="E1:K1"/>
    <mergeCell ref="A3:J3"/>
  </mergeCells>
  <pageMargins left="0.75" right="0.11" top="0.27559055118110237" bottom="0.74803149606299213" header="0.31496062992125984" footer="0.31496062992125984"/>
  <pageSetup paperSize="9" scale="45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Исполнение бюджета Хохольский МЕЖБЮДЖЕТКА&lt;/DocName&gt;&#10;  &lt;VariantName&gt;Исполнение бюджета Хохольский МЕЖБЮДЖЕТКА&lt;/VariantName&gt;&#10;  &lt;VariantLink&gt;14097&lt;/VariantLink&gt;&#10;  &lt;ReportCode&gt;MAKET_d3c4eb71_22f7_45c3_a7fe_2a4c4ef7a921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8DD9E90-7A2B-4643-BB5F-D02DC1B46B1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DESKTOP-CE2RN6P\Людмила</dc:creator>
  <cp:lastModifiedBy>Нейроновская Мария Сергеевна</cp:lastModifiedBy>
  <cp:lastPrinted>2024-11-27T11:12:02Z</cp:lastPrinted>
  <dcterms:created xsi:type="dcterms:W3CDTF">2022-03-17T08:42:54Z</dcterms:created>
  <dcterms:modified xsi:type="dcterms:W3CDTF">2024-11-27T11:12:05Z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МЕЖБЮДЖЕТКА</vt:lpwstr>
  </property>
  <property fmtid="{D5CDD505-2E9C-101B-9397-08002B2CF9AE}" pid="3" name="Название отчета">
    <vt:lpwstr>Исполнение бюджета Хохольский МЕЖБЮДЖЕТКА.xlsx</vt:lpwstr>
  </property>
  <property fmtid="{D5CDD505-2E9C-101B-9397-08002B2CF9AE}" pid="4" name="Версия клиента">
    <vt:lpwstr>21.2.15.2182 (.NET 4.7.2)</vt:lpwstr>
  </property>
  <property fmtid="{D5CDD505-2E9C-101B-9397-08002B2CF9AE}" pid="5" name="Версия базы">
    <vt:lpwstr>21.2.2622.131173693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KASIBR_2022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