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Документ!$G$1:$G$376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99" i="2"/>
  <c r="G366"/>
  <c r="G365"/>
  <c r="H364"/>
  <c r="G353"/>
  <c r="G352"/>
  <c r="H351"/>
  <c r="H350"/>
  <c r="G336"/>
  <c r="G335"/>
  <c r="H334"/>
  <c r="H333"/>
  <c r="H332"/>
  <c r="G273" l="1"/>
  <c r="G272"/>
  <c r="H271"/>
  <c r="H267"/>
  <c r="H262"/>
  <c r="G211" l="1"/>
  <c r="G210"/>
  <c r="H209"/>
  <c r="G201"/>
  <c r="G200"/>
  <c r="H198"/>
  <c r="H190"/>
  <c r="G112"/>
  <c r="G111"/>
  <c r="G110"/>
  <c r="G103"/>
  <c r="G102"/>
  <c r="G101"/>
  <c r="H97"/>
  <c r="G74"/>
  <c r="G73"/>
  <c r="G84"/>
  <c r="G83"/>
  <c r="G82"/>
  <c r="G81"/>
  <c r="H72"/>
  <c r="H71"/>
  <c r="H60"/>
  <c r="G55" l="1"/>
  <c r="G54"/>
  <c r="H53"/>
  <c r="H52"/>
  <c r="H7"/>
  <c r="F370" l="1"/>
  <c r="F367"/>
  <c r="F364"/>
  <c r="F360"/>
  <c r="F359"/>
  <c r="F355"/>
  <c r="F354"/>
  <c r="F351"/>
  <c r="F350"/>
  <c r="F346"/>
  <c r="F345"/>
  <c r="F344"/>
  <c r="F333"/>
  <c r="F332"/>
  <c r="F305"/>
  <c r="F304"/>
  <c r="F303"/>
  <c r="F302"/>
  <c r="F301"/>
  <c r="F286"/>
  <c r="F285"/>
  <c r="F284"/>
  <c r="F279"/>
  <c r="F278"/>
  <c r="F277"/>
  <c r="F276"/>
  <c r="F262"/>
  <c r="F253"/>
  <c r="F246"/>
  <c r="F239"/>
  <c r="F238"/>
  <c r="F237"/>
  <c r="F236"/>
  <c r="F231"/>
  <c r="F227"/>
  <c r="F226"/>
  <c r="F219"/>
  <c r="F218"/>
  <c r="F209"/>
  <c r="F208"/>
  <c r="F207"/>
  <c r="F206"/>
  <c r="F199"/>
  <c r="F198"/>
  <c r="F194"/>
  <c r="F193"/>
  <c r="F192"/>
  <c r="F191"/>
  <c r="F190"/>
  <c r="F186"/>
  <c r="F185"/>
  <c r="F184"/>
  <c r="F179"/>
  <c r="F176"/>
  <c r="F175"/>
  <c r="F174"/>
  <c r="F169"/>
  <c r="F149"/>
  <c r="F147"/>
  <c r="F146"/>
  <c r="F145"/>
  <c r="F144"/>
  <c r="F143"/>
  <c r="F139"/>
  <c r="F138"/>
  <c r="F128"/>
  <c r="F127"/>
  <c r="F126"/>
  <c r="F116"/>
  <c r="F114"/>
  <c r="F113"/>
  <c r="F97"/>
  <c r="F92"/>
  <c r="F91"/>
  <c r="F87"/>
  <c r="F86"/>
  <c r="F85"/>
  <c r="F72"/>
  <c r="F71"/>
  <c r="F60"/>
  <c r="F57"/>
  <c r="F56"/>
  <c r="F53"/>
  <c r="F52"/>
  <c r="F47"/>
  <c r="F45"/>
  <c r="F34"/>
  <c r="F32"/>
  <c r="F26"/>
  <c r="F25"/>
  <c r="F7"/>
  <c r="F372" s="1"/>
  <c r="G281"/>
  <c r="G280"/>
  <c r="H277"/>
  <c r="H276"/>
  <c r="H278" l="1"/>
  <c r="H279"/>
  <c r="G59" l="1"/>
  <c r="G58"/>
  <c r="H284"/>
  <c r="H285"/>
  <c r="H286"/>
  <c r="H91"/>
  <c r="H85"/>
  <c r="H370"/>
  <c r="H367"/>
  <c r="H359"/>
  <c r="H360"/>
  <c r="H354"/>
  <c r="H355"/>
  <c r="H236"/>
  <c r="H237"/>
  <c r="H238"/>
  <c r="H239"/>
  <c r="H231"/>
  <c r="H227"/>
  <c r="H226"/>
  <c r="H346"/>
  <c r="H345"/>
  <c r="H344"/>
  <c r="H305"/>
  <c r="H304"/>
  <c r="H303"/>
  <c r="H302"/>
  <c r="H301"/>
  <c r="G283"/>
  <c r="G282"/>
  <c r="G255"/>
  <c r="G254"/>
  <c r="H253"/>
  <c r="H246"/>
  <c r="H218"/>
  <c r="H219"/>
  <c r="G213"/>
  <c r="G212"/>
  <c r="H208"/>
  <c r="H207"/>
  <c r="H206"/>
  <c r="G203" l="1"/>
  <c r="G202"/>
  <c r="H193"/>
  <c r="H194"/>
  <c r="H192"/>
  <c r="H372"/>
  <c r="H186" l="1"/>
  <c r="G186" s="1"/>
  <c r="H185"/>
  <c r="G185" s="1"/>
  <c r="H184"/>
  <c r="H179"/>
  <c r="G179" s="1"/>
  <c r="H176"/>
  <c r="H175"/>
  <c r="H174"/>
  <c r="H169"/>
  <c r="G169" s="1"/>
  <c r="H149"/>
  <c r="H147"/>
  <c r="H146"/>
  <c r="H145"/>
  <c r="G145" s="1"/>
  <c r="H144"/>
  <c r="H143"/>
  <c r="H138"/>
  <c r="G138" s="1"/>
  <c r="H139"/>
  <c r="H128"/>
  <c r="H127"/>
  <c r="G127" s="1"/>
  <c r="H126"/>
  <c r="G126" s="1"/>
  <c r="H116"/>
  <c r="G116" s="1"/>
  <c r="H114"/>
  <c r="G114" s="1"/>
  <c r="H113"/>
  <c r="H92"/>
  <c r="G91"/>
  <c r="H87"/>
  <c r="H86"/>
  <c r="G86" s="1"/>
  <c r="G85"/>
  <c r="G60"/>
  <c r="G56"/>
  <c r="H57"/>
  <c r="G57" s="1"/>
  <c r="G53"/>
  <c r="G52"/>
  <c r="H47"/>
  <c r="G47" s="1"/>
  <c r="H45"/>
  <c r="G45" s="1"/>
  <c r="H34"/>
  <c r="G34" s="1"/>
  <c r="H32"/>
  <c r="G32" s="1"/>
  <c r="H26"/>
  <c r="H25"/>
  <c r="G7"/>
  <c r="G370"/>
  <c r="G369"/>
  <c r="G368"/>
  <c r="G367"/>
  <c r="G364"/>
  <c r="G363"/>
  <c r="G362"/>
  <c r="G361"/>
  <c r="G360"/>
  <c r="G359"/>
  <c r="G358"/>
  <c r="G357"/>
  <c r="G356"/>
  <c r="G355"/>
  <c r="G354"/>
  <c r="G351"/>
  <c r="G350"/>
  <c r="G349"/>
  <c r="G348"/>
  <c r="G347"/>
  <c r="G346"/>
  <c r="G345"/>
  <c r="G344"/>
  <c r="G343"/>
  <c r="G342"/>
  <c r="G341"/>
  <c r="G340"/>
  <c r="G339"/>
  <c r="G338"/>
  <c r="G337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79"/>
  <c r="G278"/>
  <c r="G277"/>
  <c r="G276"/>
  <c r="G275"/>
  <c r="G274"/>
  <c r="G271"/>
  <c r="G270"/>
  <c r="G269"/>
  <c r="G268"/>
  <c r="G267"/>
  <c r="G266"/>
  <c r="G265"/>
  <c r="G264"/>
  <c r="G263"/>
  <c r="G262"/>
  <c r="G261"/>
  <c r="G260"/>
  <c r="G259"/>
  <c r="G258"/>
  <c r="G257"/>
  <c r="G256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09"/>
  <c r="G208"/>
  <c r="G207"/>
  <c r="G206"/>
  <c r="G205"/>
  <c r="G204"/>
  <c r="G199"/>
  <c r="G198"/>
  <c r="G197"/>
  <c r="G196"/>
  <c r="G195"/>
  <c r="G194"/>
  <c r="G193"/>
  <c r="G192"/>
  <c r="G191"/>
  <c r="G190"/>
  <c r="G189"/>
  <c r="G188"/>
  <c r="G187"/>
  <c r="G184"/>
  <c r="G183"/>
  <c r="G182"/>
  <c r="G181"/>
  <c r="G180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4"/>
  <c r="G143"/>
  <c r="G142"/>
  <c r="G141"/>
  <c r="G140"/>
  <c r="G139"/>
  <c r="G137"/>
  <c r="G136"/>
  <c r="G135"/>
  <c r="G134"/>
  <c r="G133"/>
  <c r="G132"/>
  <c r="G131"/>
  <c r="G130"/>
  <c r="G129"/>
  <c r="G128"/>
  <c r="G125"/>
  <c r="G124"/>
  <c r="G123"/>
  <c r="G122"/>
  <c r="G121"/>
  <c r="G120"/>
  <c r="G119"/>
  <c r="G118"/>
  <c r="G117"/>
  <c r="G115"/>
  <c r="G113"/>
  <c r="G109"/>
  <c r="G108"/>
  <c r="G107"/>
  <c r="G106"/>
  <c r="G105"/>
  <c r="G104"/>
  <c r="G100"/>
  <c r="G99"/>
  <c r="G98"/>
  <c r="G97"/>
  <c r="G96"/>
  <c r="G95"/>
  <c r="G94"/>
  <c r="G93"/>
  <c r="G92"/>
  <c r="G90"/>
  <c r="G89"/>
  <c r="G88"/>
  <c r="G87"/>
  <c r="G80"/>
  <c r="G79"/>
  <c r="G78"/>
  <c r="G77"/>
  <c r="G76"/>
  <c r="G75"/>
  <c r="G72"/>
  <c r="G71"/>
  <c r="G70"/>
  <c r="G69"/>
  <c r="G68"/>
  <c r="G67"/>
  <c r="G66"/>
  <c r="G65"/>
  <c r="G64"/>
  <c r="G63"/>
  <c r="G62"/>
  <c r="G61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372" l="1"/>
</calcChain>
</file>

<file path=xl/sharedStrings.xml><?xml version="1.0" encoding="utf-8"?>
<sst xmlns="http://schemas.openxmlformats.org/spreadsheetml/2006/main" count="1281" uniqueCount="605">
  <si>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</si>
  <si>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</si>
  <si>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</si>
  <si>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</si>
  <si>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</si>
  <si>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</si>
  <si>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</si>
  <si>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</si>
  <si>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</si>
  <si>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</si>
  <si>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</si>
  <si>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</si>
  <si>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</si>
  <si>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</si>
  <si>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</si>
  <si>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</si>
  <si>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</si>
  <si>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</si>
  <si>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</si>
  <si>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</si>
  <si>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</si>
  <si>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</si>
  <si>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</si>
  <si>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</si>
  <si>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</si>
  <si>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</si>
  <si>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</si>
  <si>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</si>
  <si>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</si>
  <si>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</si>
  <si>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</si>
  <si>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</si>
  <si>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</si>
  <si>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</si>
  <si>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</si>
  <si>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</si>
  <si>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</si>
  <si>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</si>
  <si>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</si>
  <si>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</si>
  <si>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</si>
  <si>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</si>
  <si>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</si>
  <si>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</si>
  <si>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</si>
  <si>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</si>
  <si>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</si>
  <si>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</si>
  <si>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</si>
  <si>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</si>
  <si>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</si>
  <si>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</si>
  <si>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</si>
  <si>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</si>
  <si>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</si>
  <si>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</si>
  <si>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</si>
  <si>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</si>
  <si>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</si>
  <si>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</si>
  <si>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</si>
  <si>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</si>
  <si>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</si>
  <si>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</si>
  <si>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</si>
  <si>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</si>
  <si>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</si>
  <si>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</si>
  <si>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</si>
  <si>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</si>
  <si>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</si>
  <si>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</si>
  <si>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</si>
  <si>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</si>
  <si>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</si>
  <si>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</si>
  <si>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</si>
  <si>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</si>
  <si>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</si>
  <si>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</si>
  <si>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</si>
  <si>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</si>
  <si>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</si>
  <si>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</si>
  <si>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</si>
  <si>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</si>
  <si>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</si>
  <si>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</si>
  <si>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</si>
  <si>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</si>
  <si>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</si>
  <si>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</si>
  <si>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</si>
  <si>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</si>
  <si>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</si>
  <si>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</si>
  <si>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</si>
  <si>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</si>
  <si>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</si>
  <si>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</si>
  <si>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</si>
  <si>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</si>
  <si>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</si>
  <si>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</si>
  <si>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</si>
  <si>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</si>
  <si>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</si>
  <si>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</si>
  <si>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</si>
  <si>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</si>
  <si>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</si>
  <si>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</si>
  <si>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</si>
  <si>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</si>
  <si>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</si>
  <si>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</si>
  <si>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</si>
  <si>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</si>
  <si>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</si>
  <si>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</si>
  <si>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</si>
  <si>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</si>
  <si>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</si>
  <si>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</si>
  <si>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</si>
  <si>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</si>
  <si>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</si>
  <si>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</si>
  <si>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</si>
  <si>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</si>
  <si>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</si>
  <si>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</si>
  <si>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</si>
  <si>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</si>
  <si>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</si>
  <si>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</si>
  <si>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</si>
  <si>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</si>
  <si>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</si>
  <si>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</si>
  <si>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</si>
  <si>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</si>
  <si>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</si>
  <si>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</si>
  <si>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</si>
  <si>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</si>
  <si>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</si>
  <si>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</si>
  <si>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</si>
  <si>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</si>
  <si>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</si>
  <si>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</si>
  <si>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</si>
  <si>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</si>
  <si>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</si>
  <si>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</si>
  <si>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</si>
  <si>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</si>
  <si>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</si>
  <si>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</si>
  <si>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</si>
  <si>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</si>
  <si>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</si>
  <si>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</si>
  <si>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</si>
  <si>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</si>
  <si>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</si>
  <si>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</si>
  <si>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</si>
  <si>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</si>
  <si>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</si>
  <si>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</si>
  <si>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</si>
  <si>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</si>
  <si>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</si>
  <si>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</si>
  <si>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</si>
  <si>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</si>
  <si>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</si>
  <si>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</si>
  <si>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</si>
  <si>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</si>
  <si>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</si>
  <si>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</si>
  <si>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</si>
  <si>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</si>
  <si>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</si>
  <si>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</si>
  <si>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</si>
  <si>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</si>
  <si>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</si>
  <si>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</si>
  <si>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</si>
  <si>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</si>
  <si>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</si>
  <si>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</si>
  <si>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</si>
  <si>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</si>
  <si>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</si>
  <si>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</si>
  <si>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</si>
  <si>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</si>
  <si>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</si>
  <si>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</si>
  <si>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</si>
  <si>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</si>
  <si>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</si>
  <si>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</si>
  <si>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</si>
  <si>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</si>
  <si>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</si>
  <si>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</si>
  <si>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</si>
  <si>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</si>
  <si>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</si>
  <si>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</si>
  <si>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</si>
  <si>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</si>
  <si>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</si>
  <si>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</si>
  <si>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</si>
  <si>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</si>
  <si>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</si>
  <si>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</si>
  <si>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</si>
  <si>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</si>
  <si>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</si>
  <si>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</si>
  <si>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</si>
  <si>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</si>
  <si>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</si>
  <si>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</si>
  <si>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</si>
  <si>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</si>
  <si>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</si>
  <si>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</si>
  <si>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</si>
  <si>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</si>
  <si>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</si>
  <si>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</si>
  <si>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</si>
  <si>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</si>
  <si>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</si>
  <si>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</si>
  <si>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</si>
  <si>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</si>
  <si>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</si>
  <si>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</si>
  <si>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</si>
  <si>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</si>
  <si>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</si>
  <si>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</si>
  <si>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</si>
  <si>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</si>
  <si>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</si>
  <si>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</si>
  <si>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</si>
  <si>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</si>
  <si>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</si>
  <si>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</si>
  <si>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</si>
  <si>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</si>
  <si>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</si>
  <si>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</si>
  <si>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</si>
  <si>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</si>
  <si>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</si>
  <si>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</si>
  <si>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</si>
  <si>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</si>
  <si>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</si>
  <si>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</si>
  <si>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</si>
  <si>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</si>
  <si>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</si>
  <si>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</si>
  <si>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</si>
  <si>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</si>
  <si>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</si>
  <si>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</si>
  <si>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</si>
  <si>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</si>
  <si>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</si>
  <si>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</si>
  <si>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</si>
  <si>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</si>
  <si>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</si>
  <si>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</si>
  <si>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</si>
  <si>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</si>
  <si>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</si>
  <si>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</si>
  <si>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</si>
  <si>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</si>
  <si>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</si>
  <si>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</si>
  <si>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</si>
  <si>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</si>
  <si>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</si>
  <si>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</si>
  <si>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</si>
  <si>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</si>
  <si>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</si>
  <si>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</si>
  <si>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</si>
  <si>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</si>
  <si>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</si>
  <si>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</si>
  <si>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</si>
  <si>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</si>
  <si>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</si>
  <si>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</si>
  <si>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</si>
  <si>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</si>
  <si>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</si>
  <si>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</si>
  <si>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</si>
  <si>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</si>
  <si>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</si>
  <si>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</si>
  <si>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</si>
  <si>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</si>
  <si>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</si>
  <si>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</si>
  <si>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</si>
  <si>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</si>
  <si>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</si>
  <si>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</si>
  <si>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</si>
  <si>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</si>
  <si>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</si>
  <si>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</si>
  <si>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</si>
  <si>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</si>
  <si>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</si>
  <si>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</si>
  <si>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</si>
  <si>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</si>
  <si>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</si>
  <si>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</si>
  <si>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</si>
  <si>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</si>
  <si>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</si>
  <si>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</si>
  <si>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</si>
  <si>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</si>
  <si>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</si>
  <si>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</si>
  <si>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</si>
  <si>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</si>
  <si>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</si>
  <si>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</si>
  <si>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</si>
  <si>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</si>
  <si>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</si>
  <si>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</si>
  <si>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</si>
  <si>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</si>
  <si>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</si>
  <si>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</si>
  <si>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</si>
  <si>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</si>
  <si>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</si>
  <si>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</si>
  <si>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</si>
  <si>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</si>
  <si>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</si>
  <si>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</si>
  <si>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</si>
  <si>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</si>
  <si>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</si>
  <si>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</si>
  <si>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</si>
  <si>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</si>
  <si>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</si>
  <si>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</si>
  <si>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</si>
  <si>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</si>
  <si>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</si>
  <si>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</si>
  <si>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</si>
  <si>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</si>
  <si>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</si>
  <si>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</si>
  <si>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</si>
  <si>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</si>
  <si>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</si>
  <si>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</si>
  <si>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</si>
  <si>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</si>
  <si>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</si>
  <si>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</si>
  <si>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</si>
  <si>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</si>
  <si>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</si>
  <si>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</si>
  <si>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</si>
  <si>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</si>
  <si>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</si>
  <si>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</si>
  <si>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</si>
  <si>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</si>
  <si>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</si>
  <si>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</si>
  <si>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</si>
  <si>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</si>
  <si>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</si>
  <si>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</si>
  <si>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</si>
  <si>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</si>
  <si>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</si>
  <si>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</si>
  <si>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</si>
  <si>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</si>
  <si>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</si>
  <si>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</si>
  <si>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</si>
  <si>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</si>
  <si>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</si>
  <si>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</si>
  <si>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</si>
  <si>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</si>
  <si>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</si>
  <si>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</si>
  <si>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</si>
  <si>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</si>
  <si>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</si>
  <si>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</si>
  <si>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</si>
  <si>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</si>
  <si>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</si>
  <si>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</si>
  <si>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</si>
  <si>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</si>
  <si>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</si>
  <si>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</si>
  <si>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</si>
  <si>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</si>
  <si>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</si>
  <si>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</si>
  <si>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</si>
  <si>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</si>
  <si>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</si>
  <si>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</si>
  <si>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</si>
  <si>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</si>
  <si>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</si>
  <si>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</si>
  <si>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</si>
  <si>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</si>
  <si>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</si>
  <si>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</si>
  <si>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</si>
  <si>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</si>
  <si>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</si>
  <si>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</si>
  <si>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</si>
  <si>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</si>
  <si>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</si>
  <si>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</si>
  <si>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</si>
  <si>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</si>
  <si>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</si>
  <si>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</si>
  <si>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</si>
  <si>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</si>
  <si>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</si>
  <si>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</si>
  <si>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</si>
  <si>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</si>
  <si>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</si>
  <si>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</si>
  <si>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</si>
  <si>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</si>
  <si>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</si>
  <si>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</si>
  <si>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</si>
  <si>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</si>
  <si>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</si>
  <si>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</si>
  <si>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</si>
  <si>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</si>
  <si>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</si>
  <si>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</si>
  <si>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</si>
  <si>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</si>
  <si>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</si>
  <si>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</si>
  <si>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</si>
  <si>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</si>
  <si>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</si>
  <si>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</si>
  <si>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</si>
  <si>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</si>
  <si>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</si>
  <si>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</si>
  <si>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</si>
  <si>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</si>
  <si>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</si>
  <si>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</si>
  <si>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</si>
  <si>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</si>
  <si>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</si>
  <si>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</si>
  <si>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</si>
  <si>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</si>
  <si>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</si>
  <si>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</si>
  <si>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</si>
  <si>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</si>
  <si>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</si>
  <si>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</si>
  <si>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</si>
  <si>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</si>
  <si>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</si>
  <si>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</si>
  <si>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</si>
  <si>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</si>
  <si>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</si>
  <si>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</si>
  <si>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</si>
  <si>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</si>
  <si>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</si>
  <si>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</si>
  <si>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</si>
  <si>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</si>
  <si>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</si>
  <si>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</si>
  <si>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</si>
  <si>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</si>
  <si>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</si>
  <si>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</si>
  <si>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</si>
  <si>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</si>
  <si>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</si>
  <si>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</si>
  <si>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</si>
  <si>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</si>
  <si>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</si>
  <si>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</si>
  <si>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</si>
  <si>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</si>
  <si>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</si>
  <si>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</si>
  <si>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</si>
  <si>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</si>
  <si>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</si>
  <si>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</si>
  <si>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</si>
  <si>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</si>
  <si>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</si>
  <si>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</si>
  <si>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</si>
  <si>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</si>
  <si>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</si>
  <si>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</si>
  <si>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</si>
  <si>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</si>
  <si>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</si>
  <si>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</si>
  <si>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</si>
  <si>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</si>
  <si>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</si>
  <si>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</si>
  <si>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</si>
  <si>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</si>
  <si>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</si>
  <si>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</si>
  <si>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</si>
  <si>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</si>
  <si>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</si>
  <si>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</si>
  <si>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</si>
  <si>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</si>
  <si>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</si>
  <si>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</si>
  <si>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</si>
  <si>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</si>
  <si>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</si>
  <si>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</si>
  <si>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</si>
  <si>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</si>
  <si>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</si>
  <si>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</si>
  <si>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</si>
  <si>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</si>
  <si>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</si>
  <si>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</si>
  <si>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</si>
  <si>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</si>
  <si>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</si>
  <si>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</si>
  <si>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</si>
  <si>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0330320570</t>
  </si>
  <si>
    <t>Компенсация дополнительных расходов по решению вышестоящего органа</t>
  </si>
  <si>
    <t>Компенсация дополнительных расходов по решению вышестоящего органа (Межбюджетные трансферты)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</si>
  <si>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</si>
  <si>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</si>
  <si>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</si>
  <si>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</si>
  <si>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</si>
  <si>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</si>
  <si>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</si>
  <si>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</si>
  <si>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22  от "     17    "   июль    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</si>
</sst>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0" fontId="0" fillId="6" borderId="0" xfId="0" applyFill="1" applyProtection="1">
      <protection locked="0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6"/>
  <sheetViews>
    <sheetView showGridLines="0" tabSelected="1" workbookViewId="0">
      <pane ySplit="6" topLeftCell="A198" activePane="bottomLeft" state="frozen"/>
      <selection pane="bottomLeft" activeCell="K1" sqref="K1:N1048576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4" width="9.140625" style="1" hidden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6" t="s">
        <v>604</v>
      </c>
      <c r="I1" s="56"/>
      <c r="J1" s="56"/>
    </row>
    <row r="2" spans="1:10" ht="58.5" customHeight="1">
      <c r="A2" s="57" t="s">
        <v>376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ht="33" customHeight="1">
      <c r="A3" s="58" t="s">
        <v>0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15.2" customHeight="1">
      <c r="A4" s="60" t="s">
        <v>1</v>
      </c>
      <c r="B4" s="66" t="s">
        <v>2</v>
      </c>
      <c r="C4" s="62" t="s">
        <v>3</v>
      </c>
      <c r="D4" s="62" t="s">
        <v>4</v>
      </c>
      <c r="E4" s="62" t="s">
        <v>5</v>
      </c>
      <c r="F4" s="68" t="s">
        <v>6</v>
      </c>
      <c r="G4" s="69"/>
      <c r="H4" s="70"/>
      <c r="I4" s="64" t="s">
        <v>7</v>
      </c>
      <c r="J4" s="65"/>
    </row>
    <row r="5" spans="1:10" ht="38.25">
      <c r="A5" s="61"/>
      <c r="B5" s="67"/>
      <c r="C5" s="63"/>
      <c r="D5" s="63"/>
      <c r="E5" s="63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f>63774.595+1427+60</f>
        <v>65261.595000000001</v>
      </c>
      <c r="G7" s="11">
        <f>SUM(H7-F7)</f>
        <v>40</v>
      </c>
      <c r="H7" s="11">
        <f>65261.595+40</f>
        <v>65301.595000000001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3582</v>
      </c>
      <c r="G8" s="13">
        <f>SUM(H8-F8)</f>
        <v>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84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100</v>
      </c>
      <c r="G22" s="17">
        <f t="shared" si="0"/>
        <v>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100</v>
      </c>
      <c r="G23" s="17">
        <f t="shared" si="0"/>
        <v>0</v>
      </c>
      <c r="H23" s="17">
        <v>100</v>
      </c>
      <c r="I23" s="17">
        <v>0</v>
      </c>
      <c r="J23" s="22">
        <v>0</v>
      </c>
    </row>
    <row r="24" spans="1:10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100</v>
      </c>
      <c r="G24" s="17">
        <f t="shared" si="0"/>
        <v>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f>59019.795+1179.6</f>
        <v>60199.394999999997</v>
      </c>
      <c r="G25" s="17">
        <f t="shared" si="0"/>
        <v>0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f>35353.195+559.6</f>
        <v>35912.794999999998</v>
      </c>
      <c r="G26" s="17">
        <f t="shared" si="0"/>
        <v>0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384</v>
      </c>
      <c r="B27" s="16" t="s">
        <v>385</v>
      </c>
      <c r="C27" s="16"/>
      <c r="D27" s="16"/>
      <c r="E27" s="16"/>
      <c r="F27" s="17">
        <v>1350.2</v>
      </c>
      <c r="G27" s="17">
        <f t="shared" si="0"/>
        <v>0</v>
      </c>
      <c r="H27" s="17">
        <v>1350.2</v>
      </c>
      <c r="I27" s="17">
        <v>0</v>
      </c>
      <c r="J27" s="22">
        <v>0</v>
      </c>
    </row>
    <row r="28" spans="1:10" ht="140.25">
      <c r="A28" s="10" t="s">
        <v>430</v>
      </c>
      <c r="B28" s="18" t="s">
        <v>385</v>
      </c>
      <c r="C28" s="18" t="s">
        <v>25</v>
      </c>
      <c r="D28" s="18" t="s">
        <v>26</v>
      </c>
      <c r="E28" s="18" t="s">
        <v>52</v>
      </c>
      <c r="F28" s="17">
        <v>238.3</v>
      </c>
      <c r="G28" s="17">
        <f t="shared" si="0"/>
        <v>0</v>
      </c>
      <c r="H28" s="17">
        <v>238.3</v>
      </c>
      <c r="I28" s="17">
        <v>0</v>
      </c>
      <c r="J28" s="22">
        <v>0</v>
      </c>
    </row>
    <row r="29" spans="1:10" ht="76.5">
      <c r="A29" s="10" t="s">
        <v>501</v>
      </c>
      <c r="B29" s="18" t="s">
        <v>385</v>
      </c>
      <c r="C29" s="18" t="s">
        <v>37</v>
      </c>
      <c r="D29" s="18" t="s">
        <v>38</v>
      </c>
      <c r="E29" s="18" t="s">
        <v>39</v>
      </c>
      <c r="F29" s="17">
        <v>1111.9000000000001</v>
      </c>
      <c r="G29" s="17">
        <f t="shared" si="0"/>
        <v>0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34">
        <f>28138.995+559.6</f>
        <v>28698.594999999998</v>
      </c>
      <c r="G32" s="17">
        <f t="shared" si="0"/>
        <v>0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0" ht="178.5">
      <c r="A33" s="10" t="s">
        <v>431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25906.3609</v>
      </c>
      <c r="G33" s="17">
        <f t="shared" si="0"/>
        <v>0</v>
      </c>
      <c r="H33" s="17">
        <v>25906.3609</v>
      </c>
      <c r="I33" s="17">
        <v>24319.599999999999</v>
      </c>
      <c r="J33" s="22">
        <v>24562.6</v>
      </c>
    </row>
    <row r="34" spans="1:10" ht="127.5">
      <c r="A34" s="10" t="s">
        <v>449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f>2177.6341+559.6</f>
        <v>2737.2341000000001</v>
      </c>
      <c r="G34" s="17">
        <f t="shared" si="0"/>
        <v>0</v>
      </c>
      <c r="H34" s="17">
        <f>2177.6341+559.6</f>
        <v>2737.2341000000001</v>
      </c>
      <c r="I34" s="17">
        <v>2451.6999999999998</v>
      </c>
      <c r="J34" s="22">
        <v>2735</v>
      </c>
    </row>
    <row r="35" spans="1:10" ht="114.75">
      <c r="A35" s="10" t="s">
        <v>542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55</v>
      </c>
      <c r="G35" s="17">
        <f t="shared" si="0"/>
        <v>0</v>
      </c>
      <c r="H35" s="17">
        <v>55</v>
      </c>
      <c r="I35" s="17">
        <v>0</v>
      </c>
      <c r="J35" s="22">
        <v>0</v>
      </c>
    </row>
    <row r="36" spans="1:10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0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0" ht="89.25">
      <c r="A38" s="21" t="s">
        <v>386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0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0" ht="178.5">
      <c r="A40" s="10" t="s">
        <v>431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0" ht="178.5">
      <c r="A41" s="10" t="s">
        <v>431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0" ht="127.5">
      <c r="A42" s="10" t="s">
        <v>449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0" ht="127.5">
      <c r="A43" s="10" t="s">
        <v>449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0" ht="51">
      <c r="A44" s="21" t="s">
        <v>56</v>
      </c>
      <c r="B44" s="14" t="s">
        <v>57</v>
      </c>
      <c r="C44" s="14"/>
      <c r="D44" s="14"/>
      <c r="E44" s="14"/>
      <c r="F44" s="35" t="s">
        <v>552</v>
      </c>
      <c r="G44" s="17" t="e">
        <f t="shared" si="0"/>
        <v>#VALUE!</v>
      </c>
      <c r="H44" s="35" t="s">
        <v>552</v>
      </c>
      <c r="I44" s="15">
        <v>19943.400000000001</v>
      </c>
      <c r="J44" s="27">
        <v>25031.5</v>
      </c>
    </row>
    <row r="45" spans="1:10" ht="76.5">
      <c r="A45" s="9" t="s">
        <v>58</v>
      </c>
      <c r="B45" s="16" t="s">
        <v>59</v>
      </c>
      <c r="C45" s="16"/>
      <c r="D45" s="16"/>
      <c r="E45" s="16"/>
      <c r="F45" s="17">
        <f>20833.4+620</f>
        <v>21453.4</v>
      </c>
      <c r="G45" s="17">
        <f t="shared" si="0"/>
        <v>0</v>
      </c>
      <c r="H45" s="17">
        <f>20833.4+620</f>
        <v>21453.4</v>
      </c>
      <c r="I45" s="17">
        <v>19943.400000000001</v>
      </c>
      <c r="J45" s="22">
        <v>25031.5</v>
      </c>
    </row>
    <row r="46" spans="1:10" ht="153">
      <c r="A46" s="10" t="s">
        <v>432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0" ht="102">
      <c r="A47" s="10" t="s">
        <v>450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f>4562.3+620</f>
        <v>5182.3</v>
      </c>
      <c r="G47" s="17">
        <f t="shared" si="0"/>
        <v>0</v>
      </c>
      <c r="H47" s="17">
        <f>4562.3+620</f>
        <v>5182.3</v>
      </c>
      <c r="I47" s="17">
        <v>5372.3</v>
      </c>
      <c r="J47" s="22">
        <v>5961.7</v>
      </c>
    </row>
    <row r="48" spans="1:10" ht="89.25">
      <c r="A48" s="10" t="s">
        <v>543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0" ht="51">
      <c r="A49" s="21" t="s">
        <v>387</v>
      </c>
      <c r="B49" s="14" t="s">
        <v>388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0" ht="38.25">
      <c r="A50" s="9" t="s">
        <v>389</v>
      </c>
      <c r="B50" s="16" t="s">
        <v>390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0" ht="63.75">
      <c r="A51" s="10" t="s">
        <v>451</v>
      </c>
      <c r="B51" s="18" t="s">
        <v>390</v>
      </c>
      <c r="C51" s="18" t="s">
        <v>28</v>
      </c>
      <c r="D51" s="18" t="s">
        <v>26</v>
      </c>
      <c r="E51" s="18" t="s">
        <v>391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0" ht="38.25">
      <c r="A52" s="20" t="s">
        <v>365</v>
      </c>
      <c r="B52" s="12" t="s">
        <v>60</v>
      </c>
      <c r="C52" s="12"/>
      <c r="D52" s="12"/>
      <c r="E52" s="12"/>
      <c r="F52" s="36">
        <f>1172.8+247.4+60</f>
        <v>1480.2</v>
      </c>
      <c r="G52" s="17">
        <f t="shared" si="0"/>
        <v>40</v>
      </c>
      <c r="H52" s="36">
        <f>1480.2+40</f>
        <v>1520.2</v>
      </c>
      <c r="I52" s="13">
        <v>1000</v>
      </c>
      <c r="J52" s="26">
        <v>1000</v>
      </c>
    </row>
    <row r="53" spans="1:10" ht="89.25">
      <c r="A53" s="21" t="s">
        <v>61</v>
      </c>
      <c r="B53" s="14" t="s">
        <v>62</v>
      </c>
      <c r="C53" s="14"/>
      <c r="D53" s="14"/>
      <c r="E53" s="14"/>
      <c r="F53" s="15">
        <f>1172.8+247.4+6</f>
        <v>1426.2</v>
      </c>
      <c r="G53" s="17">
        <f t="shared" si="0"/>
        <v>40</v>
      </c>
      <c r="H53" s="15">
        <f>1426.2+40</f>
        <v>1466.2</v>
      </c>
      <c r="I53" s="15">
        <v>1000</v>
      </c>
      <c r="J53" s="27">
        <v>1000</v>
      </c>
    </row>
    <row r="54" spans="1:10" ht="25.5">
      <c r="A54" s="45" t="s">
        <v>574</v>
      </c>
      <c r="B54" s="38" t="s">
        <v>573</v>
      </c>
      <c r="C54" s="53"/>
      <c r="D54" s="53"/>
      <c r="E54" s="53"/>
      <c r="F54" s="39">
        <v>0</v>
      </c>
      <c r="G54" s="17">
        <f t="shared" si="0"/>
        <v>40</v>
      </c>
      <c r="H54" s="39">
        <v>40</v>
      </c>
      <c r="I54" s="39">
        <v>0</v>
      </c>
      <c r="J54" s="41">
        <v>0</v>
      </c>
    </row>
    <row r="55" spans="1:10" ht="63.75">
      <c r="A55" s="45" t="s">
        <v>575</v>
      </c>
      <c r="B55" s="38" t="s">
        <v>573</v>
      </c>
      <c r="C55" s="38" t="s">
        <v>65</v>
      </c>
      <c r="D55" s="38" t="s">
        <v>66</v>
      </c>
      <c r="E55" s="38" t="s">
        <v>67</v>
      </c>
      <c r="F55" s="39">
        <v>0</v>
      </c>
      <c r="G55" s="17">
        <f t="shared" si="0"/>
        <v>40</v>
      </c>
      <c r="H55" s="39">
        <v>40</v>
      </c>
      <c r="I55" s="39">
        <v>0</v>
      </c>
      <c r="J55" s="41">
        <v>0</v>
      </c>
    </row>
    <row r="56" spans="1:10" ht="76.5">
      <c r="A56" s="9" t="s">
        <v>63</v>
      </c>
      <c r="B56" s="16" t="s">
        <v>64</v>
      </c>
      <c r="C56" s="16"/>
      <c r="D56" s="16"/>
      <c r="E56" s="16"/>
      <c r="F56" s="34">
        <f>1172.8+247.4</f>
        <v>1420.2</v>
      </c>
      <c r="G56" s="17">
        <f t="shared" si="0"/>
        <v>0</v>
      </c>
      <c r="H56" s="34">
        <v>1420.2</v>
      </c>
      <c r="I56" s="17">
        <v>1000</v>
      </c>
      <c r="J56" s="22">
        <v>1000</v>
      </c>
    </row>
    <row r="57" spans="1:10" ht="114.75">
      <c r="A57" s="10" t="s">
        <v>519</v>
      </c>
      <c r="B57" s="18" t="s">
        <v>64</v>
      </c>
      <c r="C57" s="18" t="s">
        <v>65</v>
      </c>
      <c r="D57" s="18" t="s">
        <v>66</v>
      </c>
      <c r="E57" s="18" t="s">
        <v>67</v>
      </c>
      <c r="F57" s="17">
        <f>1172.8+247.4</f>
        <v>1420.2</v>
      </c>
      <c r="G57" s="17">
        <f t="shared" si="0"/>
        <v>0</v>
      </c>
      <c r="H57" s="17">
        <f>1172.8+247.4</f>
        <v>1420.2</v>
      </c>
      <c r="I57" s="17">
        <v>1000</v>
      </c>
      <c r="J57" s="22">
        <v>1000</v>
      </c>
    </row>
    <row r="58" spans="1:10" ht="76.5">
      <c r="A58" s="42" t="s">
        <v>565</v>
      </c>
      <c r="B58" s="51" t="s">
        <v>567</v>
      </c>
      <c r="C58" s="18"/>
      <c r="D58" s="18"/>
      <c r="E58" s="18"/>
      <c r="F58" s="17">
        <v>60</v>
      </c>
      <c r="G58" s="17">
        <f t="shared" si="0"/>
        <v>0</v>
      </c>
      <c r="H58" s="17">
        <v>60</v>
      </c>
      <c r="I58" s="17">
        <v>0</v>
      </c>
      <c r="J58" s="22">
        <v>0</v>
      </c>
    </row>
    <row r="59" spans="1:10" ht="114.75">
      <c r="A59" s="50" t="s">
        <v>566</v>
      </c>
      <c r="B59" s="51" t="s">
        <v>567</v>
      </c>
      <c r="C59" s="47" t="s">
        <v>65</v>
      </c>
      <c r="D59" s="47" t="s">
        <v>568</v>
      </c>
      <c r="E59" s="47" t="s">
        <v>67</v>
      </c>
      <c r="F59" s="17">
        <v>60</v>
      </c>
      <c r="G59" s="17">
        <f t="shared" si="0"/>
        <v>0</v>
      </c>
      <c r="H59" s="17">
        <v>60</v>
      </c>
      <c r="I59" s="17">
        <v>0</v>
      </c>
      <c r="J59" s="22">
        <v>0</v>
      </c>
    </row>
    <row r="60" spans="1:10" ht="75.75" thickBot="1">
      <c r="A60" s="23" t="s">
        <v>68</v>
      </c>
      <c r="B60" s="24" t="s">
        <v>69</v>
      </c>
      <c r="C60" s="24"/>
      <c r="D60" s="24"/>
      <c r="E60" s="24"/>
      <c r="F60" s="11">
        <f>1182007.01449+8038.4+643.7</f>
        <v>1190689.1144899998</v>
      </c>
      <c r="G60" s="17">
        <f t="shared" si="0"/>
        <v>6226.5000000002328</v>
      </c>
      <c r="H60" s="46">
        <f>1190689.11449+6226.5</f>
        <v>1196915.6144900001</v>
      </c>
      <c r="I60" s="11">
        <v>644774.45952000003</v>
      </c>
      <c r="J60" s="25">
        <v>609571.03352000006</v>
      </c>
    </row>
    <row r="61" spans="1:10" ht="51">
      <c r="A61" s="20" t="s">
        <v>70</v>
      </c>
      <c r="B61" s="12" t="s">
        <v>71</v>
      </c>
      <c r="C61" s="12"/>
      <c r="D61" s="12"/>
      <c r="E61" s="12"/>
      <c r="F61" s="13">
        <v>12204</v>
      </c>
      <c r="G61" s="17">
        <f t="shared" si="0"/>
        <v>0</v>
      </c>
      <c r="H61" s="13">
        <v>12204</v>
      </c>
      <c r="I61" s="13">
        <v>12694</v>
      </c>
      <c r="J61" s="26">
        <v>13201</v>
      </c>
    </row>
    <row r="62" spans="1:10" ht="63.75">
      <c r="A62" s="21" t="s">
        <v>72</v>
      </c>
      <c r="B62" s="14" t="s">
        <v>73</v>
      </c>
      <c r="C62" s="14"/>
      <c r="D62" s="14"/>
      <c r="E62" s="14"/>
      <c r="F62" s="15">
        <v>1679</v>
      </c>
      <c r="G62" s="17">
        <f t="shared" si="0"/>
        <v>0</v>
      </c>
      <c r="H62" s="15">
        <v>1679</v>
      </c>
      <c r="I62" s="15">
        <v>1696</v>
      </c>
      <c r="J62" s="27">
        <v>1763</v>
      </c>
    </row>
    <row r="63" spans="1:10" ht="51">
      <c r="A63" s="9" t="s">
        <v>392</v>
      </c>
      <c r="B63" s="16" t="s">
        <v>393</v>
      </c>
      <c r="C63" s="16"/>
      <c r="D63" s="16"/>
      <c r="E63" s="16"/>
      <c r="F63" s="17">
        <v>1679</v>
      </c>
      <c r="G63" s="17">
        <f t="shared" si="0"/>
        <v>0</v>
      </c>
      <c r="H63" s="17">
        <v>1679</v>
      </c>
      <c r="I63" s="17">
        <v>1696</v>
      </c>
      <c r="J63" s="22">
        <v>1763</v>
      </c>
    </row>
    <row r="64" spans="1:10" ht="140.25">
      <c r="A64" s="10" t="s">
        <v>433</v>
      </c>
      <c r="B64" s="18" t="s">
        <v>393</v>
      </c>
      <c r="C64" s="18" t="s">
        <v>25</v>
      </c>
      <c r="D64" s="18" t="s">
        <v>26</v>
      </c>
      <c r="E64" s="18" t="s">
        <v>27</v>
      </c>
      <c r="F64" s="17">
        <v>1510.5</v>
      </c>
      <c r="G64" s="17">
        <f t="shared" si="0"/>
        <v>0</v>
      </c>
      <c r="H64" s="17">
        <v>1510.5</v>
      </c>
      <c r="I64" s="17">
        <v>1571.8</v>
      </c>
      <c r="J64" s="22">
        <v>1634.3</v>
      </c>
    </row>
    <row r="65" spans="1:10" ht="89.25">
      <c r="A65" s="10" t="s">
        <v>452</v>
      </c>
      <c r="B65" s="18" t="s">
        <v>393</v>
      </c>
      <c r="C65" s="18" t="s">
        <v>28</v>
      </c>
      <c r="D65" s="18" t="s">
        <v>26</v>
      </c>
      <c r="E65" s="18" t="s">
        <v>27</v>
      </c>
      <c r="F65" s="17">
        <v>168.5</v>
      </c>
      <c r="G65" s="17">
        <f t="shared" si="0"/>
        <v>0</v>
      </c>
      <c r="H65" s="17">
        <v>168.5</v>
      </c>
      <c r="I65" s="17">
        <v>124.2</v>
      </c>
      <c r="J65" s="22">
        <v>128.69999999999999</v>
      </c>
    </row>
    <row r="66" spans="1:10" ht="25.5">
      <c r="A66" s="21" t="s">
        <v>74</v>
      </c>
      <c r="B66" s="14" t="s">
        <v>75</v>
      </c>
      <c r="C66" s="14"/>
      <c r="D66" s="14"/>
      <c r="E66" s="14"/>
      <c r="F66" s="15">
        <v>10525</v>
      </c>
      <c r="G66" s="17">
        <f t="shared" si="0"/>
        <v>0</v>
      </c>
      <c r="H66" s="15">
        <v>10525</v>
      </c>
      <c r="I66" s="15">
        <v>10998</v>
      </c>
      <c r="J66" s="27">
        <v>11438</v>
      </c>
    </row>
    <row r="67" spans="1:10" ht="140.25">
      <c r="A67" s="9" t="s">
        <v>76</v>
      </c>
      <c r="B67" s="16" t="s">
        <v>77</v>
      </c>
      <c r="C67" s="16"/>
      <c r="D67" s="16"/>
      <c r="E67" s="16"/>
      <c r="F67" s="17">
        <v>10525</v>
      </c>
      <c r="G67" s="17">
        <f t="shared" si="0"/>
        <v>0</v>
      </c>
      <c r="H67" s="17">
        <v>10525</v>
      </c>
      <c r="I67" s="17">
        <v>10998</v>
      </c>
      <c r="J67" s="22">
        <v>11438</v>
      </c>
    </row>
    <row r="68" spans="1:10" ht="153">
      <c r="A68" s="10" t="s">
        <v>488</v>
      </c>
      <c r="B68" s="18" t="s">
        <v>77</v>
      </c>
      <c r="C68" s="18" t="s">
        <v>48</v>
      </c>
      <c r="D68" s="18" t="s">
        <v>66</v>
      </c>
      <c r="E68" s="18" t="s">
        <v>78</v>
      </c>
      <c r="F68" s="17">
        <v>3100</v>
      </c>
      <c r="G68" s="17">
        <f t="shared" si="0"/>
        <v>0</v>
      </c>
      <c r="H68" s="17">
        <v>3100</v>
      </c>
      <c r="I68" s="17">
        <v>3350</v>
      </c>
      <c r="J68" s="22">
        <v>3550</v>
      </c>
    </row>
    <row r="69" spans="1:10" ht="153">
      <c r="A69" s="10" t="s">
        <v>488</v>
      </c>
      <c r="B69" s="18" t="s">
        <v>79</v>
      </c>
      <c r="C69" s="18" t="s">
        <v>48</v>
      </c>
      <c r="D69" s="18" t="s">
        <v>66</v>
      </c>
      <c r="E69" s="18" t="s">
        <v>78</v>
      </c>
      <c r="F69" s="17">
        <v>3075</v>
      </c>
      <c r="G69" s="17">
        <f t="shared" si="0"/>
        <v>0</v>
      </c>
      <c r="H69" s="17">
        <v>3075</v>
      </c>
      <c r="I69" s="17">
        <v>3198</v>
      </c>
      <c r="J69" s="22">
        <v>3238</v>
      </c>
    </row>
    <row r="70" spans="1:10" ht="153">
      <c r="A70" s="10" t="s">
        <v>488</v>
      </c>
      <c r="B70" s="18" t="s">
        <v>80</v>
      </c>
      <c r="C70" s="18" t="s">
        <v>48</v>
      </c>
      <c r="D70" s="18" t="s">
        <v>66</v>
      </c>
      <c r="E70" s="18" t="s">
        <v>78</v>
      </c>
      <c r="F70" s="17">
        <v>4350</v>
      </c>
      <c r="G70" s="17">
        <f t="shared" si="0"/>
        <v>0</v>
      </c>
      <c r="H70" s="17">
        <v>4350</v>
      </c>
      <c r="I70" s="17">
        <v>4450</v>
      </c>
      <c r="J70" s="22">
        <v>4650</v>
      </c>
    </row>
    <row r="71" spans="1:10" ht="25.5">
      <c r="A71" s="20" t="s">
        <v>81</v>
      </c>
      <c r="B71" s="12" t="s">
        <v>82</v>
      </c>
      <c r="C71" s="12"/>
      <c r="D71" s="12"/>
      <c r="E71" s="12"/>
      <c r="F71" s="13">
        <f>1060937.61557+3711.6+643.7</f>
        <v>1065292.91557</v>
      </c>
      <c r="G71" s="17">
        <f t="shared" si="0"/>
        <v>6226.5</v>
      </c>
      <c r="H71" s="36">
        <f>1065292.91557+6226.5</f>
        <v>1071519.41557</v>
      </c>
      <c r="I71" s="13">
        <v>519050.48359999998</v>
      </c>
      <c r="J71" s="26">
        <v>478853.56559999997</v>
      </c>
    </row>
    <row r="72" spans="1:10" ht="25.5">
      <c r="A72" s="21" t="s">
        <v>83</v>
      </c>
      <c r="B72" s="14" t="s">
        <v>84</v>
      </c>
      <c r="C72" s="14"/>
      <c r="D72" s="14"/>
      <c r="E72" s="14"/>
      <c r="F72" s="15">
        <f>110177.0092+1239.7+643.7</f>
        <v>112060.40919999999</v>
      </c>
      <c r="G72" s="17">
        <f t="shared" si="0"/>
        <v>529.5</v>
      </c>
      <c r="H72" s="15">
        <f>112060.4092+529.5</f>
        <v>112589.90919999999</v>
      </c>
      <c r="I72" s="15">
        <v>112165.6</v>
      </c>
      <c r="J72" s="27">
        <v>118134.2</v>
      </c>
    </row>
    <row r="73" spans="1:10" ht="102">
      <c r="A73" s="45" t="s">
        <v>581</v>
      </c>
      <c r="B73" s="38" t="s">
        <v>580</v>
      </c>
      <c r="C73" s="53"/>
      <c r="D73" s="53"/>
      <c r="E73" s="53"/>
      <c r="F73" s="39">
        <v>0</v>
      </c>
      <c r="G73" s="17">
        <f t="shared" si="0"/>
        <v>276.2</v>
      </c>
      <c r="H73" s="39">
        <v>276.2</v>
      </c>
      <c r="I73" s="39">
        <v>0</v>
      </c>
      <c r="J73" s="41">
        <v>0</v>
      </c>
    </row>
    <row r="74" spans="1:10" ht="127.5">
      <c r="A74" s="45" t="s">
        <v>582</v>
      </c>
      <c r="B74" s="38" t="s">
        <v>580</v>
      </c>
      <c r="C74" s="38" t="s">
        <v>28</v>
      </c>
      <c r="D74" s="38" t="s">
        <v>87</v>
      </c>
      <c r="E74" s="38" t="s">
        <v>88</v>
      </c>
      <c r="F74" s="39">
        <v>0</v>
      </c>
      <c r="G74" s="17">
        <f t="shared" si="0"/>
        <v>276.2</v>
      </c>
      <c r="H74" s="39">
        <v>276.2</v>
      </c>
      <c r="I74" s="39">
        <v>0</v>
      </c>
      <c r="J74" s="41">
        <v>0</v>
      </c>
    </row>
    <row r="75" spans="1:10" ht="127.5">
      <c r="A75" s="9" t="s">
        <v>85</v>
      </c>
      <c r="B75" s="16" t="s">
        <v>86</v>
      </c>
      <c r="C75" s="16"/>
      <c r="D75" s="16"/>
      <c r="E75" s="16"/>
      <c r="F75" s="17">
        <v>61369</v>
      </c>
      <c r="G75" s="17">
        <f t="shared" si="0"/>
        <v>0</v>
      </c>
      <c r="H75" s="17">
        <v>61369</v>
      </c>
      <c r="I75" s="17">
        <v>64480.6</v>
      </c>
      <c r="J75" s="22">
        <v>68123.5</v>
      </c>
    </row>
    <row r="76" spans="1:10" ht="191.25">
      <c r="A76" s="10" t="s">
        <v>434</v>
      </c>
      <c r="B76" s="18" t="s">
        <v>86</v>
      </c>
      <c r="C76" s="18" t="s">
        <v>25</v>
      </c>
      <c r="D76" s="18" t="s">
        <v>87</v>
      </c>
      <c r="E76" s="18" t="s">
        <v>88</v>
      </c>
      <c r="F76" s="17">
        <v>10009.4</v>
      </c>
      <c r="G76" s="17">
        <f t="shared" si="0"/>
        <v>0</v>
      </c>
      <c r="H76" s="17">
        <v>10009.4</v>
      </c>
      <c r="I76" s="17">
        <v>10519.3</v>
      </c>
      <c r="J76" s="22">
        <v>11110.3</v>
      </c>
    </row>
    <row r="77" spans="1:10" ht="191.25">
      <c r="A77" s="10" t="s">
        <v>434</v>
      </c>
      <c r="B77" s="18" t="s">
        <v>86</v>
      </c>
      <c r="C77" s="18" t="s">
        <v>25</v>
      </c>
      <c r="D77" s="18" t="s">
        <v>87</v>
      </c>
      <c r="E77" s="18" t="s">
        <v>89</v>
      </c>
      <c r="F77" s="17">
        <v>5353.2</v>
      </c>
      <c r="G77" s="17">
        <f t="shared" si="0"/>
        <v>0</v>
      </c>
      <c r="H77" s="17">
        <v>5353.2</v>
      </c>
      <c r="I77" s="17">
        <v>5625.5</v>
      </c>
      <c r="J77" s="22">
        <v>5942.5</v>
      </c>
    </row>
    <row r="78" spans="1:10" ht="140.25">
      <c r="A78" s="10" t="s">
        <v>453</v>
      </c>
      <c r="B78" s="18" t="s">
        <v>86</v>
      </c>
      <c r="C78" s="18" t="s">
        <v>28</v>
      </c>
      <c r="D78" s="18" t="s">
        <v>87</v>
      </c>
      <c r="E78" s="18" t="s">
        <v>88</v>
      </c>
      <c r="F78" s="17">
        <v>199.2</v>
      </c>
      <c r="G78" s="17">
        <f t="shared" si="0"/>
        <v>0</v>
      </c>
      <c r="H78" s="17">
        <v>199.2</v>
      </c>
      <c r="I78" s="17">
        <v>201.9</v>
      </c>
      <c r="J78" s="22">
        <v>220.7</v>
      </c>
    </row>
    <row r="79" spans="1:10" ht="140.25">
      <c r="A79" s="10" t="s">
        <v>453</v>
      </c>
      <c r="B79" s="18" t="s">
        <v>86</v>
      </c>
      <c r="C79" s="18" t="s">
        <v>28</v>
      </c>
      <c r="D79" s="18" t="s">
        <v>87</v>
      </c>
      <c r="E79" s="18" t="s">
        <v>89</v>
      </c>
      <c r="F79" s="17">
        <v>116</v>
      </c>
      <c r="G79" s="17">
        <f t="shared" si="0"/>
        <v>0</v>
      </c>
      <c r="H79" s="17">
        <v>116</v>
      </c>
      <c r="I79" s="17">
        <v>116</v>
      </c>
      <c r="J79" s="22">
        <v>128.30000000000001</v>
      </c>
    </row>
    <row r="80" spans="1:10" ht="153">
      <c r="A80" s="10" t="s">
        <v>520</v>
      </c>
      <c r="B80" s="18" t="s">
        <v>86</v>
      </c>
      <c r="C80" s="18" t="s">
        <v>65</v>
      </c>
      <c r="D80" s="18" t="s">
        <v>87</v>
      </c>
      <c r="E80" s="18" t="s">
        <v>88</v>
      </c>
      <c r="F80" s="17">
        <v>44554.5</v>
      </c>
      <c r="G80" s="17">
        <f t="shared" si="0"/>
        <v>0</v>
      </c>
      <c r="H80" s="17">
        <v>44554.5</v>
      </c>
      <c r="I80" s="17">
        <v>46823.199999999997</v>
      </c>
      <c r="J80" s="22">
        <v>49458.8</v>
      </c>
    </row>
    <row r="81" spans="1:15" ht="153">
      <c r="A81" s="10" t="s">
        <v>520</v>
      </c>
      <c r="B81" s="18" t="s">
        <v>86</v>
      </c>
      <c r="C81" s="18" t="s">
        <v>65</v>
      </c>
      <c r="D81" s="18" t="s">
        <v>87</v>
      </c>
      <c r="E81" s="18" t="s">
        <v>89</v>
      </c>
      <c r="F81" s="17">
        <v>1136.7</v>
      </c>
      <c r="G81" s="17">
        <f t="shared" si="0"/>
        <v>0</v>
      </c>
      <c r="H81" s="17">
        <v>1136.7</v>
      </c>
      <c r="I81" s="17">
        <v>1194.7</v>
      </c>
      <c r="J81" s="22">
        <v>1262.9000000000001</v>
      </c>
    </row>
    <row r="82" spans="1:15" ht="114.75">
      <c r="A82" s="50" t="s">
        <v>577</v>
      </c>
      <c r="B82" s="47" t="s">
        <v>576</v>
      </c>
      <c r="C82" s="18"/>
      <c r="D82" s="18"/>
      <c r="E82" s="18"/>
      <c r="F82" s="17">
        <v>0</v>
      </c>
      <c r="G82" s="17">
        <f t="shared" si="0"/>
        <v>253</v>
      </c>
      <c r="H82" s="17">
        <v>253</v>
      </c>
      <c r="I82" s="17">
        <v>0</v>
      </c>
      <c r="J82" s="22">
        <v>0</v>
      </c>
    </row>
    <row r="83" spans="1:15" ht="140.25">
      <c r="A83" s="50" t="s">
        <v>578</v>
      </c>
      <c r="B83" s="47" t="s">
        <v>576</v>
      </c>
      <c r="C83" s="47" t="s">
        <v>28</v>
      </c>
      <c r="D83" s="47" t="s">
        <v>87</v>
      </c>
      <c r="E83" s="47" t="s">
        <v>88</v>
      </c>
      <c r="F83" s="17">
        <v>0</v>
      </c>
      <c r="G83" s="17">
        <f t="shared" si="0"/>
        <v>55</v>
      </c>
      <c r="H83" s="17">
        <v>55</v>
      </c>
      <c r="I83" s="17">
        <v>0</v>
      </c>
      <c r="J83" s="22">
        <v>0</v>
      </c>
    </row>
    <row r="84" spans="1:15" ht="153">
      <c r="A84" s="50" t="s">
        <v>579</v>
      </c>
      <c r="B84" s="47" t="s">
        <v>576</v>
      </c>
      <c r="C84" s="47" t="s">
        <v>65</v>
      </c>
      <c r="D84" s="47" t="s">
        <v>87</v>
      </c>
      <c r="E84" s="47" t="s">
        <v>88</v>
      </c>
      <c r="F84" s="17">
        <v>0</v>
      </c>
      <c r="G84" s="17">
        <f t="shared" si="0"/>
        <v>198</v>
      </c>
      <c r="H84" s="17">
        <v>198</v>
      </c>
      <c r="I84" s="17">
        <v>0</v>
      </c>
      <c r="J84" s="22">
        <v>0</v>
      </c>
    </row>
    <row r="85" spans="1:15" ht="102">
      <c r="A85" s="9" t="s">
        <v>90</v>
      </c>
      <c r="B85" s="16" t="s">
        <v>91</v>
      </c>
      <c r="C85" s="16"/>
      <c r="D85" s="16"/>
      <c r="E85" s="16"/>
      <c r="F85" s="17">
        <f>48278.0092+1239.7+643.7</f>
        <v>50161.409199999995</v>
      </c>
      <c r="G85" s="17">
        <f t="shared" ref="G85:G153" si="1">SUM(H85-F85)</f>
        <v>0</v>
      </c>
      <c r="H85" s="17">
        <f>48278.0092+1239.7+643.7</f>
        <v>50161.409199999995</v>
      </c>
      <c r="I85" s="17">
        <v>47685</v>
      </c>
      <c r="J85" s="22">
        <v>50010.7</v>
      </c>
    </row>
    <row r="86" spans="1:15" ht="102">
      <c r="A86" s="10" t="s">
        <v>90</v>
      </c>
      <c r="B86" s="18" t="s">
        <v>91</v>
      </c>
      <c r="C86" s="18" t="s">
        <v>25</v>
      </c>
      <c r="D86" s="18" t="s">
        <v>87</v>
      </c>
      <c r="E86" s="18" t="s">
        <v>88</v>
      </c>
      <c r="F86" s="17">
        <f>6264.7+245</f>
        <v>6509.7</v>
      </c>
      <c r="G86" s="17">
        <f t="shared" si="1"/>
        <v>0</v>
      </c>
      <c r="H86" s="17">
        <f>6264.7+245</f>
        <v>6509.7</v>
      </c>
      <c r="I86" s="17">
        <v>6515.2</v>
      </c>
      <c r="J86" s="22">
        <v>6775.7</v>
      </c>
    </row>
    <row r="87" spans="1:15" ht="165.75">
      <c r="A87" s="10" t="s">
        <v>435</v>
      </c>
      <c r="B87" s="18" t="s">
        <v>91</v>
      </c>
      <c r="C87" s="18" t="s">
        <v>25</v>
      </c>
      <c r="D87" s="18" t="s">
        <v>87</v>
      </c>
      <c r="E87" s="18" t="s">
        <v>89</v>
      </c>
      <c r="F87" s="17">
        <f>1212.5526+48.5</f>
        <v>1261.0526</v>
      </c>
      <c r="G87" s="17">
        <f t="shared" si="1"/>
        <v>0</v>
      </c>
      <c r="H87" s="17">
        <f>1212.5526+48.5</f>
        <v>1261.0526</v>
      </c>
      <c r="I87" s="17">
        <v>1261.0999999999999</v>
      </c>
      <c r="J87" s="22">
        <v>1311.6</v>
      </c>
    </row>
    <row r="88" spans="1:15" ht="114.75">
      <c r="A88" s="10" t="s">
        <v>454</v>
      </c>
      <c r="B88" s="18" t="s">
        <v>91</v>
      </c>
      <c r="C88" s="18" t="s">
        <v>28</v>
      </c>
      <c r="D88" s="18" t="s">
        <v>87</v>
      </c>
      <c r="E88" s="18" t="s">
        <v>88</v>
      </c>
      <c r="F88" s="17">
        <v>5299.8</v>
      </c>
      <c r="G88" s="17">
        <f t="shared" si="1"/>
        <v>0</v>
      </c>
      <c r="H88" s="17">
        <v>5299.8</v>
      </c>
      <c r="I88" s="17">
        <v>4743.8</v>
      </c>
      <c r="J88" s="22">
        <v>4981.3</v>
      </c>
    </row>
    <row r="89" spans="1:15" ht="114.75">
      <c r="A89" s="10" t="s">
        <v>454</v>
      </c>
      <c r="B89" s="18" t="s">
        <v>91</v>
      </c>
      <c r="C89" s="18" t="s">
        <v>28</v>
      </c>
      <c r="D89" s="18" t="s">
        <v>87</v>
      </c>
      <c r="E89" s="18" t="s">
        <v>89</v>
      </c>
      <c r="F89" s="17">
        <v>1304.4000000000001</v>
      </c>
      <c r="G89" s="17">
        <f t="shared" si="1"/>
        <v>0</v>
      </c>
      <c r="H89" s="17">
        <v>1304.4000000000001</v>
      </c>
      <c r="I89" s="17">
        <v>1309.7</v>
      </c>
      <c r="J89" s="22">
        <v>1315</v>
      </c>
    </row>
    <row r="90" spans="1:15" ht="102">
      <c r="A90" s="10" t="s">
        <v>502</v>
      </c>
      <c r="B90" s="18" t="s">
        <v>91</v>
      </c>
      <c r="C90" s="18" t="s">
        <v>37</v>
      </c>
      <c r="D90" s="18" t="s">
        <v>87</v>
      </c>
      <c r="E90" s="18" t="s">
        <v>88</v>
      </c>
      <c r="F90" s="17">
        <v>45</v>
      </c>
      <c r="G90" s="17">
        <f t="shared" si="1"/>
        <v>0</v>
      </c>
      <c r="H90" s="17">
        <v>45</v>
      </c>
      <c r="I90" s="17">
        <v>0</v>
      </c>
      <c r="J90" s="22">
        <v>0</v>
      </c>
    </row>
    <row r="91" spans="1:15" ht="127.5">
      <c r="A91" s="10" t="s">
        <v>521</v>
      </c>
      <c r="B91" s="18" t="s">
        <v>91</v>
      </c>
      <c r="C91" s="18" t="s">
        <v>65</v>
      </c>
      <c r="D91" s="18" t="s">
        <v>87</v>
      </c>
      <c r="E91" s="18" t="s">
        <v>88</v>
      </c>
      <c r="F91" s="17">
        <f>33755.9+889+643.7</f>
        <v>35288.6</v>
      </c>
      <c r="G91" s="17">
        <f t="shared" si="1"/>
        <v>0</v>
      </c>
      <c r="H91" s="17">
        <f>33755.9+889+643.7</f>
        <v>35288.6</v>
      </c>
      <c r="I91" s="17">
        <v>33446.199999999997</v>
      </c>
      <c r="J91" s="22">
        <v>35204.400000000001</v>
      </c>
      <c r="O91" s="1">
        <v>643.70000000000005</v>
      </c>
    </row>
    <row r="92" spans="1:15" ht="127.5">
      <c r="A92" s="10" t="s">
        <v>521</v>
      </c>
      <c r="B92" s="18" t="s">
        <v>91</v>
      </c>
      <c r="C92" s="18" t="s">
        <v>65</v>
      </c>
      <c r="D92" s="18" t="s">
        <v>87</v>
      </c>
      <c r="E92" s="18" t="s">
        <v>89</v>
      </c>
      <c r="F92" s="34">
        <f>331.8566+57.2</f>
        <v>389.0566</v>
      </c>
      <c r="G92" s="17">
        <f t="shared" si="1"/>
        <v>0</v>
      </c>
      <c r="H92" s="34">
        <f>331.8566+57.2</f>
        <v>389.0566</v>
      </c>
      <c r="I92" s="17">
        <v>345.2</v>
      </c>
      <c r="J92" s="22">
        <v>358.9</v>
      </c>
    </row>
    <row r="93" spans="1:15" ht="102">
      <c r="A93" s="10" t="s">
        <v>544</v>
      </c>
      <c r="B93" s="18" t="s">
        <v>91</v>
      </c>
      <c r="C93" s="18" t="s">
        <v>49</v>
      </c>
      <c r="D93" s="18" t="s">
        <v>87</v>
      </c>
      <c r="E93" s="18" t="s">
        <v>88</v>
      </c>
      <c r="F93" s="17">
        <v>63.8</v>
      </c>
      <c r="G93" s="17">
        <f t="shared" si="1"/>
        <v>0</v>
      </c>
      <c r="H93" s="17">
        <v>63.8</v>
      </c>
      <c r="I93" s="17">
        <v>63.8</v>
      </c>
      <c r="J93" s="22">
        <v>63.8</v>
      </c>
    </row>
    <row r="94" spans="1:15" ht="38.25">
      <c r="A94" s="9" t="s">
        <v>394</v>
      </c>
      <c r="B94" s="16" t="s">
        <v>395</v>
      </c>
      <c r="C94" s="16"/>
      <c r="D94" s="16"/>
      <c r="E94" s="16"/>
      <c r="F94" s="17">
        <v>530</v>
      </c>
      <c r="G94" s="17">
        <f t="shared" si="1"/>
        <v>0</v>
      </c>
      <c r="H94" s="17">
        <v>530</v>
      </c>
      <c r="I94" s="17">
        <v>0</v>
      </c>
      <c r="J94" s="22">
        <v>0</v>
      </c>
    </row>
    <row r="95" spans="1:15" ht="51">
      <c r="A95" s="10" t="s">
        <v>455</v>
      </c>
      <c r="B95" s="18" t="s">
        <v>395</v>
      </c>
      <c r="C95" s="18" t="s">
        <v>28</v>
      </c>
      <c r="D95" s="18" t="s">
        <v>87</v>
      </c>
      <c r="E95" s="18" t="s">
        <v>88</v>
      </c>
      <c r="F95" s="17">
        <v>280</v>
      </c>
      <c r="G95" s="17">
        <f t="shared" si="1"/>
        <v>0</v>
      </c>
      <c r="H95" s="17">
        <v>280</v>
      </c>
      <c r="I95" s="17">
        <v>0</v>
      </c>
      <c r="J95" s="22">
        <v>0</v>
      </c>
    </row>
    <row r="96" spans="1:15" ht="63.75">
      <c r="A96" s="10" t="s">
        <v>522</v>
      </c>
      <c r="B96" s="18" t="s">
        <v>395</v>
      </c>
      <c r="C96" s="18" t="s">
        <v>65</v>
      </c>
      <c r="D96" s="18" t="s">
        <v>87</v>
      </c>
      <c r="E96" s="18" t="s">
        <v>88</v>
      </c>
      <c r="F96" s="17">
        <v>250</v>
      </c>
      <c r="G96" s="17">
        <f t="shared" si="1"/>
        <v>0</v>
      </c>
      <c r="H96" s="17">
        <v>250</v>
      </c>
      <c r="I96" s="17">
        <v>0</v>
      </c>
      <c r="J96" s="22">
        <v>0</v>
      </c>
    </row>
    <row r="97" spans="1:10" ht="25.5">
      <c r="A97" s="21" t="s">
        <v>92</v>
      </c>
      <c r="B97" s="14" t="s">
        <v>93</v>
      </c>
      <c r="C97" s="14"/>
      <c r="D97" s="14"/>
      <c r="E97" s="14"/>
      <c r="F97" s="15">
        <f>949963.44837+2471.9</f>
        <v>952435.34837000002</v>
      </c>
      <c r="G97" s="17">
        <f t="shared" si="1"/>
        <v>5697</v>
      </c>
      <c r="H97" s="15">
        <f>952435.34837+5697</f>
        <v>958132.34837000002</v>
      </c>
      <c r="I97" s="15">
        <v>406087.72560000001</v>
      </c>
      <c r="J97" s="27">
        <v>359730.48560000001</v>
      </c>
    </row>
    <row r="98" spans="1:10" ht="140.25">
      <c r="A98" s="9" t="s">
        <v>94</v>
      </c>
      <c r="B98" s="16" t="s">
        <v>95</v>
      </c>
      <c r="C98" s="16"/>
      <c r="D98" s="16"/>
      <c r="E98" s="16"/>
      <c r="F98" s="17">
        <v>12186.8</v>
      </c>
      <c r="G98" s="17">
        <f t="shared" si="1"/>
        <v>0</v>
      </c>
      <c r="H98" s="17">
        <v>12186.8</v>
      </c>
      <c r="I98" s="17">
        <v>12186.8</v>
      </c>
      <c r="J98" s="22">
        <v>12186.8</v>
      </c>
    </row>
    <row r="99" spans="1:10" ht="216.75">
      <c r="A99" s="10" t="s">
        <v>436</v>
      </c>
      <c r="B99" s="18" t="s">
        <v>95</v>
      </c>
      <c r="C99" s="18" t="s">
        <v>25</v>
      </c>
      <c r="D99" s="18" t="s">
        <v>87</v>
      </c>
      <c r="E99" s="18" t="s">
        <v>89</v>
      </c>
      <c r="F99" s="17">
        <v>4296.6000000000004</v>
      </c>
      <c r="G99" s="17">
        <f t="shared" si="1"/>
        <v>0</v>
      </c>
      <c r="H99" s="17">
        <v>4296.6000000000004</v>
      </c>
      <c r="I99" s="17">
        <v>4296.66</v>
      </c>
      <c r="J99" s="22">
        <v>4296.66</v>
      </c>
    </row>
    <row r="100" spans="1:10" ht="178.5">
      <c r="A100" s="10" t="s">
        <v>361</v>
      </c>
      <c r="B100" s="18" t="s">
        <v>95</v>
      </c>
      <c r="C100" s="18" t="s">
        <v>65</v>
      </c>
      <c r="D100" s="18" t="s">
        <v>87</v>
      </c>
      <c r="E100" s="18" t="s">
        <v>89</v>
      </c>
      <c r="F100" s="17">
        <v>7890.2</v>
      </c>
      <c r="G100" s="17">
        <f t="shared" si="1"/>
        <v>0</v>
      </c>
      <c r="H100" s="17">
        <v>7890.2</v>
      </c>
      <c r="I100" s="17">
        <v>7890.14</v>
      </c>
      <c r="J100" s="22">
        <v>7890.14</v>
      </c>
    </row>
    <row r="101" spans="1:10" ht="89.25">
      <c r="A101" s="45" t="s">
        <v>584</v>
      </c>
      <c r="B101" s="47" t="s">
        <v>583</v>
      </c>
      <c r="C101" s="18"/>
      <c r="D101" s="18"/>
      <c r="E101" s="18"/>
      <c r="F101" s="17">
        <v>0</v>
      </c>
      <c r="G101" s="17">
        <f t="shared" si="1"/>
        <v>700</v>
      </c>
      <c r="H101" s="17">
        <v>700</v>
      </c>
      <c r="I101" s="17">
        <v>0</v>
      </c>
      <c r="J101" s="22">
        <v>0</v>
      </c>
    </row>
    <row r="102" spans="1:10" ht="114.75">
      <c r="A102" s="45" t="s">
        <v>585</v>
      </c>
      <c r="B102" s="47" t="s">
        <v>583</v>
      </c>
      <c r="C102" s="47" t="s">
        <v>28</v>
      </c>
      <c r="D102" s="47" t="s">
        <v>87</v>
      </c>
      <c r="E102" s="47" t="s">
        <v>89</v>
      </c>
      <c r="F102" s="17">
        <v>0</v>
      </c>
      <c r="G102" s="17">
        <f t="shared" si="1"/>
        <v>300</v>
      </c>
      <c r="H102" s="17">
        <v>300</v>
      </c>
      <c r="I102" s="17">
        <v>0</v>
      </c>
      <c r="J102" s="22">
        <v>0</v>
      </c>
    </row>
    <row r="103" spans="1:10" ht="114.75">
      <c r="A103" s="45" t="s">
        <v>586</v>
      </c>
      <c r="B103" s="47" t="s">
        <v>583</v>
      </c>
      <c r="C103" s="47" t="s">
        <v>65</v>
      </c>
      <c r="D103" s="47" t="s">
        <v>87</v>
      </c>
      <c r="E103" s="47" t="s">
        <v>89</v>
      </c>
      <c r="F103" s="17">
        <v>0</v>
      </c>
      <c r="G103" s="17">
        <f t="shared" si="1"/>
        <v>400</v>
      </c>
      <c r="H103" s="17">
        <v>400</v>
      </c>
      <c r="I103" s="17">
        <v>0</v>
      </c>
      <c r="J103" s="22">
        <v>0</v>
      </c>
    </row>
    <row r="104" spans="1:10" ht="153">
      <c r="A104" s="9" t="s">
        <v>96</v>
      </c>
      <c r="B104" s="16" t="s">
        <v>97</v>
      </c>
      <c r="C104" s="16"/>
      <c r="D104" s="16"/>
      <c r="E104" s="16"/>
      <c r="F104" s="17">
        <v>252142.9</v>
      </c>
      <c r="G104" s="17">
        <f t="shared" si="1"/>
        <v>0</v>
      </c>
      <c r="H104" s="17">
        <v>252142.9</v>
      </c>
      <c r="I104" s="17">
        <v>254037.1</v>
      </c>
      <c r="J104" s="22">
        <v>272140.3</v>
      </c>
    </row>
    <row r="105" spans="1:10" ht="229.5">
      <c r="A105" s="10" t="s">
        <v>358</v>
      </c>
      <c r="B105" s="18" t="s">
        <v>97</v>
      </c>
      <c r="C105" s="18" t="s">
        <v>25</v>
      </c>
      <c r="D105" s="18" t="s">
        <v>87</v>
      </c>
      <c r="E105" s="18" t="s">
        <v>89</v>
      </c>
      <c r="F105" s="17">
        <v>76999.3</v>
      </c>
      <c r="G105" s="17">
        <f t="shared" si="1"/>
        <v>0</v>
      </c>
      <c r="H105" s="17">
        <v>76999.3</v>
      </c>
      <c r="I105" s="17">
        <v>75627.600000000006</v>
      </c>
      <c r="J105" s="22">
        <v>80540.800000000003</v>
      </c>
    </row>
    <row r="106" spans="1:10" ht="178.5">
      <c r="A106" s="10" t="s">
        <v>456</v>
      </c>
      <c r="B106" s="18" t="s">
        <v>97</v>
      </c>
      <c r="C106" s="18" t="s">
        <v>28</v>
      </c>
      <c r="D106" s="18" t="s">
        <v>87</v>
      </c>
      <c r="E106" s="18" t="s">
        <v>89</v>
      </c>
      <c r="F106" s="17">
        <v>2229.8000000000002</v>
      </c>
      <c r="G106" s="17">
        <f t="shared" si="1"/>
        <v>0</v>
      </c>
      <c r="H106" s="17">
        <v>2229.8000000000002</v>
      </c>
      <c r="I106" s="17">
        <v>2322.8000000000002</v>
      </c>
      <c r="J106" s="22">
        <v>2534.8000000000002</v>
      </c>
    </row>
    <row r="107" spans="1:10" ht="191.25">
      <c r="A107" s="10" t="s">
        <v>366</v>
      </c>
      <c r="B107" s="18" t="s">
        <v>97</v>
      </c>
      <c r="C107" s="18" t="s">
        <v>65</v>
      </c>
      <c r="D107" s="18" t="s">
        <v>87</v>
      </c>
      <c r="E107" s="18" t="s">
        <v>89</v>
      </c>
      <c r="F107" s="17">
        <v>172913.8</v>
      </c>
      <c r="G107" s="17">
        <f t="shared" si="1"/>
        <v>0</v>
      </c>
      <c r="H107" s="17">
        <v>172913.8</v>
      </c>
      <c r="I107" s="17">
        <v>176086.7</v>
      </c>
      <c r="J107" s="22">
        <v>189064.7</v>
      </c>
    </row>
    <row r="108" spans="1:10" ht="153">
      <c r="A108" s="9" t="s">
        <v>98</v>
      </c>
      <c r="B108" s="16" t="s">
        <v>99</v>
      </c>
      <c r="C108" s="16"/>
      <c r="D108" s="16"/>
      <c r="E108" s="16"/>
      <c r="F108" s="17">
        <v>675.3</v>
      </c>
      <c r="G108" s="17">
        <f t="shared" si="1"/>
        <v>0</v>
      </c>
      <c r="H108" s="17">
        <v>675.3</v>
      </c>
      <c r="I108" s="17">
        <v>702.3</v>
      </c>
      <c r="J108" s="22">
        <v>730.4</v>
      </c>
    </row>
    <row r="109" spans="1:10" ht="165.75">
      <c r="A109" s="10" t="s">
        <v>489</v>
      </c>
      <c r="B109" s="18" t="s">
        <v>99</v>
      </c>
      <c r="C109" s="18" t="s">
        <v>48</v>
      </c>
      <c r="D109" s="18" t="s">
        <v>66</v>
      </c>
      <c r="E109" s="18" t="s">
        <v>78</v>
      </c>
      <c r="F109" s="17">
        <v>675.3</v>
      </c>
      <c r="G109" s="17">
        <f t="shared" si="1"/>
        <v>0</v>
      </c>
      <c r="H109" s="17">
        <v>675.3</v>
      </c>
      <c r="I109" s="17">
        <v>702.3</v>
      </c>
      <c r="J109" s="22">
        <v>730.4</v>
      </c>
    </row>
    <row r="110" spans="1:10" ht="114.75">
      <c r="A110" s="50" t="s">
        <v>577</v>
      </c>
      <c r="B110" s="47" t="s">
        <v>587</v>
      </c>
      <c r="C110" s="18"/>
      <c r="D110" s="18"/>
      <c r="E110" s="18"/>
      <c r="F110" s="17">
        <v>0</v>
      </c>
      <c r="G110" s="17">
        <f t="shared" si="1"/>
        <v>4997</v>
      </c>
      <c r="H110" s="17">
        <v>4997</v>
      </c>
      <c r="I110" s="17">
        <v>0</v>
      </c>
      <c r="J110" s="17">
        <v>0</v>
      </c>
    </row>
    <row r="111" spans="1:10" ht="140.25">
      <c r="A111" s="50" t="s">
        <v>578</v>
      </c>
      <c r="B111" s="47" t="s">
        <v>587</v>
      </c>
      <c r="C111" s="47" t="s">
        <v>28</v>
      </c>
      <c r="D111" s="47" t="s">
        <v>87</v>
      </c>
      <c r="E111" s="47" t="s">
        <v>89</v>
      </c>
      <c r="F111" s="17">
        <v>0</v>
      </c>
      <c r="G111" s="17">
        <f t="shared" si="1"/>
        <v>330</v>
      </c>
      <c r="H111" s="17">
        <v>330</v>
      </c>
      <c r="I111" s="17">
        <v>0</v>
      </c>
      <c r="J111" s="17">
        <v>0</v>
      </c>
    </row>
    <row r="112" spans="1:10" ht="153">
      <c r="A112" s="50" t="s">
        <v>588</v>
      </c>
      <c r="B112" s="47" t="s">
        <v>587</v>
      </c>
      <c r="C112" s="47" t="s">
        <v>65</v>
      </c>
      <c r="D112" s="47" t="s">
        <v>87</v>
      </c>
      <c r="E112" s="47" t="s">
        <v>89</v>
      </c>
      <c r="F112" s="17">
        <v>0</v>
      </c>
      <c r="G112" s="17">
        <f t="shared" si="1"/>
        <v>4667</v>
      </c>
      <c r="H112" s="17">
        <v>4667</v>
      </c>
      <c r="I112" s="17">
        <v>0</v>
      </c>
      <c r="J112" s="17">
        <v>0</v>
      </c>
    </row>
    <row r="113" spans="1:10" ht="102">
      <c r="A113" s="9" t="s">
        <v>100</v>
      </c>
      <c r="B113" s="16" t="s">
        <v>101</v>
      </c>
      <c r="C113" s="16"/>
      <c r="D113" s="16"/>
      <c r="E113" s="16"/>
      <c r="F113" s="17">
        <f>54646.0169+1153.3</f>
        <v>55799.316900000005</v>
      </c>
      <c r="G113" s="17">
        <f t="shared" si="1"/>
        <v>0</v>
      </c>
      <c r="H113" s="17">
        <f>54646.0169+1153.3</f>
        <v>55799.316900000005</v>
      </c>
      <c r="I113" s="17">
        <v>52838.92</v>
      </c>
      <c r="J113" s="22">
        <v>55609.5</v>
      </c>
    </row>
    <row r="114" spans="1:10" ht="114.75">
      <c r="A114" s="10" t="s">
        <v>457</v>
      </c>
      <c r="B114" s="18" t="s">
        <v>101</v>
      </c>
      <c r="C114" s="18" t="s">
        <v>28</v>
      </c>
      <c r="D114" s="18" t="s">
        <v>87</v>
      </c>
      <c r="E114" s="18" t="s">
        <v>89</v>
      </c>
      <c r="F114" s="34">
        <f>15152.71271+586.5</f>
        <v>15739.21271</v>
      </c>
      <c r="G114" s="17">
        <f t="shared" si="1"/>
        <v>0</v>
      </c>
      <c r="H114" s="34">
        <f>15152.71271+586.5</f>
        <v>15739.21271</v>
      </c>
      <c r="I114" s="17">
        <v>14745.06</v>
      </c>
      <c r="J114" s="22">
        <v>15913.9</v>
      </c>
    </row>
    <row r="115" spans="1:10" ht="114.75">
      <c r="A115" s="10" t="s">
        <v>490</v>
      </c>
      <c r="B115" s="18" t="s">
        <v>101</v>
      </c>
      <c r="C115" s="18" t="s">
        <v>48</v>
      </c>
      <c r="D115" s="18" t="s">
        <v>87</v>
      </c>
      <c r="E115" s="18" t="s">
        <v>89</v>
      </c>
      <c r="F115" s="17">
        <v>128.9</v>
      </c>
      <c r="G115" s="17">
        <f t="shared" si="1"/>
        <v>0</v>
      </c>
      <c r="H115" s="17">
        <v>128.9</v>
      </c>
      <c r="I115" s="17">
        <v>17.2</v>
      </c>
      <c r="J115" s="22">
        <v>17.3</v>
      </c>
    </row>
    <row r="116" spans="1:10" ht="127.5">
      <c r="A116" s="10" t="s">
        <v>523</v>
      </c>
      <c r="B116" s="18" t="s">
        <v>101</v>
      </c>
      <c r="C116" s="18" t="s">
        <v>65</v>
      </c>
      <c r="D116" s="18" t="s">
        <v>87</v>
      </c>
      <c r="E116" s="18" t="s">
        <v>89</v>
      </c>
      <c r="F116" s="34">
        <f>38439.3+566.8</f>
        <v>39006.100000000006</v>
      </c>
      <c r="G116" s="17">
        <f t="shared" si="1"/>
        <v>0</v>
      </c>
      <c r="H116" s="34">
        <f>38439.3+566.8</f>
        <v>39006.100000000006</v>
      </c>
      <c r="I116" s="17">
        <v>37115.46</v>
      </c>
      <c r="J116" s="22">
        <v>38753.9</v>
      </c>
    </row>
    <row r="117" spans="1:10" ht="102">
      <c r="A117" s="10" t="s">
        <v>545</v>
      </c>
      <c r="B117" s="18" t="s">
        <v>101</v>
      </c>
      <c r="C117" s="18" t="s">
        <v>49</v>
      </c>
      <c r="D117" s="18" t="s">
        <v>87</v>
      </c>
      <c r="E117" s="18" t="s">
        <v>89</v>
      </c>
      <c r="F117" s="17">
        <v>925.10419000000002</v>
      </c>
      <c r="G117" s="17">
        <f t="shared" si="1"/>
        <v>0</v>
      </c>
      <c r="H117" s="17">
        <v>925.10419000000002</v>
      </c>
      <c r="I117" s="17">
        <v>961.2</v>
      </c>
      <c r="J117" s="22">
        <v>924.4</v>
      </c>
    </row>
    <row r="118" spans="1:10" ht="63.75">
      <c r="A118" s="9" t="s">
        <v>396</v>
      </c>
      <c r="B118" s="16" t="s">
        <v>102</v>
      </c>
      <c r="C118" s="16"/>
      <c r="D118" s="16"/>
      <c r="E118" s="16"/>
      <c r="F118" s="17">
        <v>12608.9056</v>
      </c>
      <c r="G118" s="17">
        <f t="shared" si="1"/>
        <v>0</v>
      </c>
      <c r="H118" s="17">
        <v>12608.9056</v>
      </c>
      <c r="I118" s="17">
        <v>12608.9056</v>
      </c>
      <c r="J118" s="22">
        <v>12608.9056</v>
      </c>
    </row>
    <row r="119" spans="1:10" ht="89.25">
      <c r="A119" s="10" t="s">
        <v>458</v>
      </c>
      <c r="B119" s="18" t="s">
        <v>102</v>
      </c>
      <c r="C119" s="18" t="s">
        <v>28</v>
      </c>
      <c r="D119" s="18" t="s">
        <v>87</v>
      </c>
      <c r="E119" s="18" t="s">
        <v>89</v>
      </c>
      <c r="F119" s="17">
        <v>2695.9603200000001</v>
      </c>
      <c r="G119" s="17">
        <f t="shared" si="1"/>
        <v>0</v>
      </c>
      <c r="H119" s="17">
        <v>2695.9603200000001</v>
      </c>
      <c r="I119" s="17">
        <v>2696.5006899999998</v>
      </c>
      <c r="J119" s="22">
        <v>2696.5006899999998</v>
      </c>
    </row>
    <row r="120" spans="1:10" ht="89.25">
      <c r="A120" s="10" t="s">
        <v>524</v>
      </c>
      <c r="B120" s="18" t="s">
        <v>102</v>
      </c>
      <c r="C120" s="18" t="s">
        <v>65</v>
      </c>
      <c r="D120" s="18" t="s">
        <v>87</v>
      </c>
      <c r="E120" s="18" t="s">
        <v>89</v>
      </c>
      <c r="F120" s="17">
        <v>9912.9452799999999</v>
      </c>
      <c r="G120" s="17">
        <f t="shared" si="1"/>
        <v>0</v>
      </c>
      <c r="H120" s="17">
        <v>9912.9452799999999</v>
      </c>
      <c r="I120" s="17">
        <v>9912.4049099999993</v>
      </c>
      <c r="J120" s="22">
        <v>9912.4049099999993</v>
      </c>
    </row>
    <row r="121" spans="1:10" ht="38.25">
      <c r="A121" s="9" t="s">
        <v>397</v>
      </c>
      <c r="B121" s="16" t="s">
        <v>398</v>
      </c>
      <c r="C121" s="16"/>
      <c r="D121" s="16"/>
      <c r="E121" s="16"/>
      <c r="F121" s="17">
        <v>0</v>
      </c>
      <c r="G121" s="17">
        <f t="shared" si="1"/>
        <v>0</v>
      </c>
      <c r="H121" s="17">
        <v>0</v>
      </c>
      <c r="I121" s="17">
        <v>58623.095999999998</v>
      </c>
      <c r="J121" s="22">
        <v>0</v>
      </c>
    </row>
    <row r="122" spans="1:10" ht="63.75">
      <c r="A122" s="10" t="s">
        <v>525</v>
      </c>
      <c r="B122" s="18" t="s">
        <v>398</v>
      </c>
      <c r="C122" s="18" t="s">
        <v>65</v>
      </c>
      <c r="D122" s="18" t="s">
        <v>87</v>
      </c>
      <c r="E122" s="18" t="s">
        <v>89</v>
      </c>
      <c r="F122" s="17">
        <v>0</v>
      </c>
      <c r="G122" s="17">
        <f t="shared" si="1"/>
        <v>0</v>
      </c>
      <c r="H122" s="17">
        <v>0</v>
      </c>
      <c r="I122" s="17">
        <v>58623.095999999998</v>
      </c>
      <c r="J122" s="22">
        <v>0</v>
      </c>
    </row>
    <row r="123" spans="1:10" ht="102">
      <c r="A123" s="9" t="s">
        <v>104</v>
      </c>
      <c r="B123" s="16" t="s">
        <v>105</v>
      </c>
      <c r="C123" s="16"/>
      <c r="D123" s="16"/>
      <c r="E123" s="16"/>
      <c r="F123" s="17">
        <v>3100</v>
      </c>
      <c r="G123" s="17">
        <f t="shared" si="1"/>
        <v>0</v>
      </c>
      <c r="H123" s="17">
        <v>3100</v>
      </c>
      <c r="I123" s="17">
        <v>3230.904</v>
      </c>
      <c r="J123" s="22">
        <v>3352.98</v>
      </c>
    </row>
    <row r="124" spans="1:10" ht="114.75">
      <c r="A124" s="10" t="s">
        <v>459</v>
      </c>
      <c r="B124" s="18" t="s">
        <v>105</v>
      </c>
      <c r="C124" s="18" t="s">
        <v>28</v>
      </c>
      <c r="D124" s="18" t="s">
        <v>87</v>
      </c>
      <c r="E124" s="18" t="s">
        <v>89</v>
      </c>
      <c r="F124" s="17">
        <v>684</v>
      </c>
      <c r="G124" s="17">
        <f t="shared" si="1"/>
        <v>0</v>
      </c>
      <c r="H124" s="17">
        <v>684</v>
      </c>
      <c r="I124" s="17">
        <v>711.4</v>
      </c>
      <c r="J124" s="22">
        <v>739.8</v>
      </c>
    </row>
    <row r="125" spans="1:10" ht="127.5">
      <c r="A125" s="10" t="s">
        <v>526</v>
      </c>
      <c r="B125" s="18" t="s">
        <v>105</v>
      </c>
      <c r="C125" s="18" t="s">
        <v>65</v>
      </c>
      <c r="D125" s="18" t="s">
        <v>87</v>
      </c>
      <c r="E125" s="18" t="s">
        <v>89</v>
      </c>
      <c r="F125" s="17">
        <v>2416</v>
      </c>
      <c r="G125" s="17">
        <f t="shared" si="1"/>
        <v>0</v>
      </c>
      <c r="H125" s="17">
        <v>2416</v>
      </c>
      <c r="I125" s="17">
        <v>2519.5039999999999</v>
      </c>
      <c r="J125" s="22">
        <v>2613.1799999999998</v>
      </c>
    </row>
    <row r="126" spans="1:10" ht="38.25">
      <c r="A126" s="9" t="s">
        <v>399</v>
      </c>
      <c r="B126" s="16" t="s">
        <v>400</v>
      </c>
      <c r="C126" s="16"/>
      <c r="D126" s="16"/>
      <c r="E126" s="16"/>
      <c r="F126" s="34">
        <f>6922.4+105.4</f>
        <v>7027.7999999999993</v>
      </c>
      <c r="G126" s="17">
        <f t="shared" si="1"/>
        <v>0</v>
      </c>
      <c r="H126" s="34">
        <f>6922.4+105.4</f>
        <v>7027.7999999999993</v>
      </c>
      <c r="I126" s="17">
        <v>0</v>
      </c>
      <c r="J126" s="22">
        <v>0</v>
      </c>
    </row>
    <row r="127" spans="1:10" ht="63.75">
      <c r="A127" s="10" t="s">
        <v>460</v>
      </c>
      <c r="B127" s="18" t="s">
        <v>400</v>
      </c>
      <c r="C127" s="18" t="s">
        <v>28</v>
      </c>
      <c r="D127" s="18" t="s">
        <v>87</v>
      </c>
      <c r="E127" s="18" t="s">
        <v>89</v>
      </c>
      <c r="F127" s="17">
        <f>4000+45.4</f>
        <v>4045.4</v>
      </c>
      <c r="G127" s="17">
        <f t="shared" si="1"/>
        <v>0</v>
      </c>
      <c r="H127" s="17">
        <f>4000+45.4</f>
        <v>4045.4</v>
      </c>
      <c r="I127" s="17">
        <v>0</v>
      </c>
      <c r="J127" s="22">
        <v>0</v>
      </c>
    </row>
    <row r="128" spans="1:10" ht="76.5">
      <c r="A128" s="10" t="s">
        <v>527</v>
      </c>
      <c r="B128" s="18" t="s">
        <v>400</v>
      </c>
      <c r="C128" s="18" t="s">
        <v>65</v>
      </c>
      <c r="D128" s="18" t="s">
        <v>87</v>
      </c>
      <c r="E128" s="18" t="s">
        <v>89</v>
      </c>
      <c r="F128" s="17">
        <f>2922.4+60</f>
        <v>2982.4</v>
      </c>
      <c r="G128" s="17">
        <f t="shared" si="1"/>
        <v>0</v>
      </c>
      <c r="H128" s="17">
        <f>2922.4+60</f>
        <v>2982.4</v>
      </c>
      <c r="I128" s="17">
        <v>0</v>
      </c>
      <c r="J128" s="22">
        <v>0</v>
      </c>
    </row>
    <row r="129" spans="1:10" ht="38.25">
      <c r="A129" s="9" t="s">
        <v>401</v>
      </c>
      <c r="B129" s="16" t="s">
        <v>367</v>
      </c>
      <c r="C129" s="16"/>
      <c r="D129" s="16"/>
      <c r="E129" s="16"/>
      <c r="F129" s="17">
        <v>975</v>
      </c>
      <c r="G129" s="17">
        <f t="shared" si="1"/>
        <v>0</v>
      </c>
      <c r="H129" s="17">
        <v>975</v>
      </c>
      <c r="I129" s="17">
        <v>3000</v>
      </c>
      <c r="J129" s="22">
        <v>3000</v>
      </c>
    </row>
    <row r="130" spans="1:10" ht="63.75">
      <c r="A130" s="10" t="s">
        <v>461</v>
      </c>
      <c r="B130" s="18" t="s">
        <v>367</v>
      </c>
      <c r="C130" s="18" t="s">
        <v>28</v>
      </c>
      <c r="D130" s="18" t="s">
        <v>87</v>
      </c>
      <c r="E130" s="18" t="s">
        <v>89</v>
      </c>
      <c r="F130" s="17">
        <v>375</v>
      </c>
      <c r="G130" s="17">
        <f t="shared" si="1"/>
        <v>0</v>
      </c>
      <c r="H130" s="17">
        <v>375</v>
      </c>
      <c r="I130" s="17">
        <v>0</v>
      </c>
      <c r="J130" s="22">
        <v>0</v>
      </c>
    </row>
    <row r="131" spans="1:10" ht="76.5">
      <c r="A131" s="10" t="s">
        <v>528</v>
      </c>
      <c r="B131" s="18" t="s">
        <v>367</v>
      </c>
      <c r="C131" s="18" t="s">
        <v>65</v>
      </c>
      <c r="D131" s="18" t="s">
        <v>87</v>
      </c>
      <c r="E131" s="18" t="s">
        <v>89</v>
      </c>
      <c r="F131" s="17">
        <v>600</v>
      </c>
      <c r="G131" s="17">
        <f t="shared" si="1"/>
        <v>0</v>
      </c>
      <c r="H131" s="17">
        <v>600</v>
      </c>
      <c r="I131" s="17">
        <v>3000</v>
      </c>
      <c r="J131" s="22">
        <v>3000</v>
      </c>
    </row>
    <row r="132" spans="1:10" ht="102">
      <c r="A132" s="9" t="s">
        <v>108</v>
      </c>
      <c r="B132" s="16" t="s">
        <v>109</v>
      </c>
      <c r="C132" s="16"/>
      <c r="D132" s="16"/>
      <c r="E132" s="16"/>
      <c r="F132" s="17">
        <v>100</v>
      </c>
      <c r="G132" s="17">
        <f t="shared" si="1"/>
        <v>0</v>
      </c>
      <c r="H132" s="17">
        <v>100</v>
      </c>
      <c r="I132" s="17">
        <v>100</v>
      </c>
      <c r="J132" s="22">
        <v>101.6</v>
      </c>
    </row>
    <row r="133" spans="1:10" ht="127.5">
      <c r="A133" s="10" t="s">
        <v>462</v>
      </c>
      <c r="B133" s="18" t="s">
        <v>109</v>
      </c>
      <c r="C133" s="18" t="s">
        <v>28</v>
      </c>
      <c r="D133" s="18" t="s">
        <v>87</v>
      </c>
      <c r="E133" s="18" t="s">
        <v>89</v>
      </c>
      <c r="F133" s="17">
        <v>100</v>
      </c>
      <c r="G133" s="17">
        <f t="shared" si="1"/>
        <v>0</v>
      </c>
      <c r="H133" s="17">
        <v>100</v>
      </c>
      <c r="I133" s="17">
        <v>100</v>
      </c>
      <c r="J133" s="22">
        <v>101.6</v>
      </c>
    </row>
    <row r="134" spans="1:10" ht="25.5">
      <c r="A134" s="9" t="s">
        <v>154</v>
      </c>
      <c r="B134" s="16" t="s">
        <v>402</v>
      </c>
      <c r="C134" s="16"/>
      <c r="D134" s="16"/>
      <c r="E134" s="16"/>
      <c r="F134" s="17">
        <v>2383.24487</v>
      </c>
      <c r="G134" s="17">
        <f t="shared" si="1"/>
        <v>0</v>
      </c>
      <c r="H134" s="17">
        <v>2383.24487</v>
      </c>
      <c r="I134" s="17">
        <v>0</v>
      </c>
      <c r="J134" s="22">
        <v>0</v>
      </c>
    </row>
    <row r="135" spans="1:10" ht="51">
      <c r="A135" s="10" t="s">
        <v>463</v>
      </c>
      <c r="B135" s="18" t="s">
        <v>402</v>
      </c>
      <c r="C135" s="18" t="s">
        <v>28</v>
      </c>
      <c r="D135" s="18" t="s">
        <v>87</v>
      </c>
      <c r="E135" s="18" t="s">
        <v>89</v>
      </c>
      <c r="F135" s="17">
        <v>2383.24487</v>
      </c>
      <c r="G135" s="17">
        <f t="shared" si="1"/>
        <v>0</v>
      </c>
      <c r="H135" s="17">
        <v>2383.24487</v>
      </c>
      <c r="I135" s="17">
        <v>0</v>
      </c>
      <c r="J135" s="22">
        <v>0</v>
      </c>
    </row>
    <row r="136" spans="1:10" ht="25.5">
      <c r="A136" s="9" t="s">
        <v>403</v>
      </c>
      <c r="B136" s="16" t="s">
        <v>404</v>
      </c>
      <c r="C136" s="16"/>
      <c r="D136" s="16"/>
      <c r="E136" s="16"/>
      <c r="F136" s="17">
        <v>0</v>
      </c>
      <c r="G136" s="17">
        <f t="shared" si="1"/>
        <v>0</v>
      </c>
      <c r="H136" s="17">
        <v>0</v>
      </c>
      <c r="I136" s="17">
        <v>8759.7000000000007</v>
      </c>
      <c r="J136" s="22">
        <v>0</v>
      </c>
    </row>
    <row r="137" spans="1:10" ht="51">
      <c r="A137" s="10" t="s">
        <v>529</v>
      </c>
      <c r="B137" s="18" t="s">
        <v>404</v>
      </c>
      <c r="C137" s="18" t="s">
        <v>65</v>
      </c>
      <c r="D137" s="18" t="s">
        <v>106</v>
      </c>
      <c r="E137" s="18" t="s">
        <v>107</v>
      </c>
      <c r="F137" s="17">
        <v>0</v>
      </c>
      <c r="G137" s="17">
        <f t="shared" si="1"/>
        <v>0</v>
      </c>
      <c r="H137" s="17">
        <v>0</v>
      </c>
      <c r="I137" s="17">
        <v>8759.7000000000007</v>
      </c>
      <c r="J137" s="22">
        <v>0</v>
      </c>
    </row>
    <row r="138" spans="1:10" ht="25.5">
      <c r="A138" s="9" t="s">
        <v>405</v>
      </c>
      <c r="B138" s="16" t="s">
        <v>406</v>
      </c>
      <c r="C138" s="16"/>
      <c r="D138" s="16"/>
      <c r="E138" s="16"/>
      <c r="F138" s="17">
        <f>604222.881+1213.2</f>
        <v>605436.08100000001</v>
      </c>
      <c r="G138" s="17">
        <f t="shared" si="1"/>
        <v>0</v>
      </c>
      <c r="H138" s="17">
        <f>604222.881+1213.2</f>
        <v>605436.08100000001</v>
      </c>
      <c r="I138" s="17">
        <v>0</v>
      </c>
      <c r="J138" s="22">
        <v>0</v>
      </c>
    </row>
    <row r="139" spans="1:10" ht="63.75">
      <c r="A139" s="10" t="s">
        <v>530</v>
      </c>
      <c r="B139" s="18" t="s">
        <v>406</v>
      </c>
      <c r="C139" s="18" t="s">
        <v>65</v>
      </c>
      <c r="D139" s="18" t="s">
        <v>87</v>
      </c>
      <c r="E139" s="18" t="s">
        <v>103</v>
      </c>
      <c r="F139" s="17">
        <f>604222.881+1213.2</f>
        <v>605436.08100000001</v>
      </c>
      <c r="G139" s="17">
        <f t="shared" si="1"/>
        <v>0</v>
      </c>
      <c r="H139" s="17">
        <f>604222.881+1213.2</f>
        <v>605436.08100000001</v>
      </c>
      <c r="I139" s="17">
        <v>0</v>
      </c>
      <c r="J139" s="22">
        <v>0</v>
      </c>
    </row>
    <row r="140" spans="1:10">
      <c r="A140" s="21"/>
      <c r="B140" s="14" t="s">
        <v>110</v>
      </c>
      <c r="C140" s="14"/>
      <c r="D140" s="14"/>
      <c r="E140" s="14"/>
      <c r="F140" s="15">
        <v>797.15800000000002</v>
      </c>
      <c r="G140" s="17">
        <f t="shared" si="1"/>
        <v>0</v>
      </c>
      <c r="H140" s="15">
        <v>797.15800000000002</v>
      </c>
      <c r="I140" s="15">
        <v>797.15800000000002</v>
      </c>
      <c r="J140" s="27">
        <v>988.88</v>
      </c>
    </row>
    <row r="141" spans="1:10" ht="63.75">
      <c r="A141" s="9" t="s">
        <v>111</v>
      </c>
      <c r="B141" s="16" t="s">
        <v>112</v>
      </c>
      <c r="C141" s="16"/>
      <c r="D141" s="16"/>
      <c r="E141" s="16"/>
      <c r="F141" s="17">
        <v>797.15800000000002</v>
      </c>
      <c r="G141" s="17">
        <f t="shared" si="1"/>
        <v>0</v>
      </c>
      <c r="H141" s="17">
        <v>797.15800000000002</v>
      </c>
      <c r="I141" s="17">
        <v>797.15800000000002</v>
      </c>
      <c r="J141" s="22">
        <v>988.88</v>
      </c>
    </row>
    <row r="142" spans="1:10" ht="102">
      <c r="A142" s="10" t="s">
        <v>531</v>
      </c>
      <c r="B142" s="18" t="s">
        <v>112</v>
      </c>
      <c r="C142" s="18" t="s">
        <v>65</v>
      </c>
      <c r="D142" s="18" t="s">
        <v>87</v>
      </c>
      <c r="E142" s="18" t="s">
        <v>103</v>
      </c>
      <c r="F142" s="17">
        <v>797.15800000000002</v>
      </c>
      <c r="G142" s="17">
        <f t="shared" si="1"/>
        <v>0</v>
      </c>
      <c r="H142" s="17">
        <v>797.15800000000002</v>
      </c>
      <c r="I142" s="17">
        <v>797.15800000000002</v>
      </c>
      <c r="J142" s="22">
        <v>988.88</v>
      </c>
    </row>
    <row r="143" spans="1:10" ht="25.5">
      <c r="A143" s="20" t="s">
        <v>113</v>
      </c>
      <c r="B143" s="12" t="s">
        <v>114</v>
      </c>
      <c r="C143" s="12"/>
      <c r="D143" s="12"/>
      <c r="E143" s="12"/>
      <c r="F143" s="13">
        <f>41026.464+1679.9</f>
        <v>42706.364000000001</v>
      </c>
      <c r="G143" s="17">
        <f t="shared" si="1"/>
        <v>0</v>
      </c>
      <c r="H143" s="13">
        <f>41026.464+1679.9</f>
        <v>42706.364000000001</v>
      </c>
      <c r="I143" s="13">
        <v>42333.248</v>
      </c>
      <c r="J143" s="26">
        <v>44057.5</v>
      </c>
    </row>
    <row r="144" spans="1:10" ht="51">
      <c r="A144" s="21" t="s">
        <v>115</v>
      </c>
      <c r="B144" s="14" t="s">
        <v>116</v>
      </c>
      <c r="C144" s="14"/>
      <c r="D144" s="14"/>
      <c r="E144" s="14"/>
      <c r="F144" s="15">
        <f>40426.648+1679.9</f>
        <v>42106.548000000003</v>
      </c>
      <c r="G144" s="17">
        <f t="shared" si="1"/>
        <v>0</v>
      </c>
      <c r="H144" s="15">
        <f>40426.648+1679.9</f>
        <v>42106.548000000003</v>
      </c>
      <c r="I144" s="15">
        <v>41933.248</v>
      </c>
      <c r="J144" s="27">
        <v>43643.3</v>
      </c>
    </row>
    <row r="145" spans="1:10" ht="89.25">
      <c r="A145" s="9" t="s">
        <v>118</v>
      </c>
      <c r="B145" s="16" t="s">
        <v>119</v>
      </c>
      <c r="C145" s="16"/>
      <c r="D145" s="16"/>
      <c r="E145" s="16"/>
      <c r="F145" s="17">
        <f>40426.648+1679.9</f>
        <v>42106.548000000003</v>
      </c>
      <c r="G145" s="17">
        <f t="shared" si="1"/>
        <v>0</v>
      </c>
      <c r="H145" s="17">
        <f>40426.648+1679.9</f>
        <v>42106.548000000003</v>
      </c>
      <c r="I145" s="17">
        <v>41933.248</v>
      </c>
      <c r="J145" s="22">
        <v>43643.3</v>
      </c>
    </row>
    <row r="146" spans="1:10" ht="165.75">
      <c r="A146" s="10" t="s">
        <v>437</v>
      </c>
      <c r="B146" s="18" t="s">
        <v>119</v>
      </c>
      <c r="C146" s="18" t="s">
        <v>25</v>
      </c>
      <c r="D146" s="18" t="s">
        <v>87</v>
      </c>
      <c r="E146" s="18" t="s">
        <v>117</v>
      </c>
      <c r="F146" s="34">
        <f>16027.5+302</f>
        <v>16329.5</v>
      </c>
      <c r="G146" s="17">
        <f t="shared" si="1"/>
        <v>0</v>
      </c>
      <c r="H146" s="34">
        <f>16027.5+302</f>
        <v>16329.5</v>
      </c>
      <c r="I146" s="17">
        <v>16668.599999999999</v>
      </c>
      <c r="J146" s="22">
        <v>17335.400000000001</v>
      </c>
    </row>
    <row r="147" spans="1:10" ht="114.75">
      <c r="A147" s="10" t="s">
        <v>464</v>
      </c>
      <c r="B147" s="18" t="s">
        <v>119</v>
      </c>
      <c r="C147" s="18" t="s">
        <v>28</v>
      </c>
      <c r="D147" s="18" t="s">
        <v>87</v>
      </c>
      <c r="E147" s="18" t="s">
        <v>117</v>
      </c>
      <c r="F147" s="17">
        <f>1564.3+396.7</f>
        <v>1961</v>
      </c>
      <c r="G147" s="17">
        <f t="shared" si="1"/>
        <v>0</v>
      </c>
      <c r="H147" s="17">
        <f>1564.3+396.7</f>
        <v>1961</v>
      </c>
      <c r="I147" s="17">
        <v>1637.5</v>
      </c>
      <c r="J147" s="22">
        <v>1737.8</v>
      </c>
    </row>
    <row r="148" spans="1:10" ht="114.75">
      <c r="A148" s="10" t="s">
        <v>491</v>
      </c>
      <c r="B148" s="18" t="s">
        <v>119</v>
      </c>
      <c r="C148" s="18" t="s">
        <v>48</v>
      </c>
      <c r="D148" s="18" t="s">
        <v>87</v>
      </c>
      <c r="E148" s="18" t="s">
        <v>117</v>
      </c>
      <c r="F148" s="17">
        <v>10</v>
      </c>
      <c r="G148" s="17">
        <f t="shared" si="1"/>
        <v>0</v>
      </c>
      <c r="H148" s="17">
        <v>10</v>
      </c>
      <c r="I148" s="17">
        <v>10</v>
      </c>
      <c r="J148" s="22">
        <v>10.8</v>
      </c>
    </row>
    <row r="149" spans="1:10" ht="127.5">
      <c r="A149" s="10" t="s">
        <v>532</v>
      </c>
      <c r="B149" s="18" t="s">
        <v>119</v>
      </c>
      <c r="C149" s="18" t="s">
        <v>65</v>
      </c>
      <c r="D149" s="18" t="s">
        <v>87</v>
      </c>
      <c r="E149" s="18" t="s">
        <v>117</v>
      </c>
      <c r="F149" s="17">
        <f>22812.848+981.2</f>
        <v>23794.048000000003</v>
      </c>
      <c r="G149" s="17">
        <f t="shared" si="1"/>
        <v>0</v>
      </c>
      <c r="H149" s="17">
        <f>22812.848+981.2</f>
        <v>23794.048000000003</v>
      </c>
      <c r="I149" s="17">
        <v>23605.148000000001</v>
      </c>
      <c r="J149" s="22">
        <v>24547.3</v>
      </c>
    </row>
    <row r="150" spans="1:10" ht="102">
      <c r="A150" s="10" t="s">
        <v>546</v>
      </c>
      <c r="B150" s="18" t="s">
        <v>119</v>
      </c>
      <c r="C150" s="18" t="s">
        <v>49</v>
      </c>
      <c r="D150" s="18" t="s">
        <v>87</v>
      </c>
      <c r="E150" s="18" t="s">
        <v>117</v>
      </c>
      <c r="F150" s="17">
        <v>12</v>
      </c>
      <c r="G150" s="17">
        <f t="shared" si="1"/>
        <v>0</v>
      </c>
      <c r="H150" s="17">
        <v>12</v>
      </c>
      <c r="I150" s="17">
        <v>12</v>
      </c>
      <c r="J150" s="22">
        <v>12</v>
      </c>
    </row>
    <row r="151" spans="1:10" ht="38.25">
      <c r="A151" s="21" t="s">
        <v>120</v>
      </c>
      <c r="B151" s="14" t="s">
        <v>121</v>
      </c>
      <c r="C151" s="14"/>
      <c r="D151" s="14"/>
      <c r="E151" s="14"/>
      <c r="F151" s="15">
        <v>599.81600000000003</v>
      </c>
      <c r="G151" s="17">
        <f t="shared" si="1"/>
        <v>0</v>
      </c>
      <c r="H151" s="15">
        <v>599.81600000000003</v>
      </c>
      <c r="I151" s="15">
        <v>400</v>
      </c>
      <c r="J151" s="27">
        <v>414.2</v>
      </c>
    </row>
    <row r="152" spans="1:10" ht="76.5">
      <c r="A152" s="9" t="s">
        <v>122</v>
      </c>
      <c r="B152" s="16" t="s">
        <v>123</v>
      </c>
      <c r="C152" s="16"/>
      <c r="D152" s="16"/>
      <c r="E152" s="16"/>
      <c r="F152" s="17">
        <v>599.81600000000003</v>
      </c>
      <c r="G152" s="17">
        <f t="shared" si="1"/>
        <v>0</v>
      </c>
      <c r="H152" s="17">
        <v>599.81600000000003</v>
      </c>
      <c r="I152" s="17">
        <v>400</v>
      </c>
      <c r="J152" s="22">
        <v>414.2</v>
      </c>
    </row>
    <row r="153" spans="1:10" ht="89.25">
      <c r="A153" s="10" t="s">
        <v>465</v>
      </c>
      <c r="B153" s="18" t="s">
        <v>123</v>
      </c>
      <c r="C153" s="18" t="s">
        <v>28</v>
      </c>
      <c r="D153" s="18" t="s">
        <v>87</v>
      </c>
      <c r="E153" s="18" t="s">
        <v>103</v>
      </c>
      <c r="F153" s="17">
        <v>455.16305</v>
      </c>
      <c r="G153" s="17">
        <f t="shared" si="1"/>
        <v>0</v>
      </c>
      <c r="H153" s="17">
        <v>455.16305</v>
      </c>
      <c r="I153" s="17">
        <v>400</v>
      </c>
      <c r="J153" s="22">
        <v>414.2</v>
      </c>
    </row>
    <row r="154" spans="1:10" ht="89.25">
      <c r="A154" s="10" t="s">
        <v>492</v>
      </c>
      <c r="B154" s="18" t="s">
        <v>123</v>
      </c>
      <c r="C154" s="18" t="s">
        <v>48</v>
      </c>
      <c r="D154" s="18" t="s">
        <v>87</v>
      </c>
      <c r="E154" s="18" t="s">
        <v>103</v>
      </c>
      <c r="F154" s="17">
        <v>10</v>
      </c>
      <c r="G154" s="17">
        <f t="shared" ref="G154:G225" si="2">SUM(H154-F154)</f>
        <v>0</v>
      </c>
      <c r="H154" s="17">
        <v>10</v>
      </c>
      <c r="I154" s="17">
        <v>0</v>
      </c>
      <c r="J154" s="22">
        <v>0</v>
      </c>
    </row>
    <row r="155" spans="1:10" ht="102">
      <c r="A155" s="10" t="s">
        <v>533</v>
      </c>
      <c r="B155" s="18" t="s">
        <v>123</v>
      </c>
      <c r="C155" s="18" t="s">
        <v>65</v>
      </c>
      <c r="D155" s="18" t="s">
        <v>87</v>
      </c>
      <c r="E155" s="18" t="s">
        <v>117</v>
      </c>
      <c r="F155" s="17">
        <v>24.559000000000001</v>
      </c>
      <c r="G155" s="17">
        <f t="shared" si="2"/>
        <v>0</v>
      </c>
      <c r="H155" s="17">
        <v>24.559000000000001</v>
      </c>
      <c r="I155" s="17">
        <v>0</v>
      </c>
      <c r="J155" s="22">
        <v>0</v>
      </c>
    </row>
    <row r="156" spans="1:10" ht="102">
      <c r="A156" s="10" t="s">
        <v>533</v>
      </c>
      <c r="B156" s="18" t="s">
        <v>123</v>
      </c>
      <c r="C156" s="18" t="s">
        <v>65</v>
      </c>
      <c r="D156" s="18" t="s">
        <v>87</v>
      </c>
      <c r="E156" s="18" t="s">
        <v>103</v>
      </c>
      <c r="F156" s="17">
        <v>110.09395000000001</v>
      </c>
      <c r="G156" s="17">
        <f t="shared" si="2"/>
        <v>0</v>
      </c>
      <c r="H156" s="17">
        <v>110.09395000000001</v>
      </c>
      <c r="I156" s="17">
        <v>0</v>
      </c>
      <c r="J156" s="22">
        <v>0</v>
      </c>
    </row>
    <row r="157" spans="1:10" ht="25.5">
      <c r="A157" s="20" t="s">
        <v>124</v>
      </c>
      <c r="B157" s="12" t="s">
        <v>125</v>
      </c>
      <c r="C157" s="12"/>
      <c r="D157" s="12"/>
      <c r="E157" s="12"/>
      <c r="F157" s="13">
        <v>7261</v>
      </c>
      <c r="G157" s="17">
        <f t="shared" si="2"/>
        <v>0</v>
      </c>
      <c r="H157" s="13">
        <v>7261</v>
      </c>
      <c r="I157" s="13">
        <v>7504.4</v>
      </c>
      <c r="J157" s="26">
        <v>7863.8</v>
      </c>
    </row>
    <row r="158" spans="1:10" ht="63.75">
      <c r="A158" s="21" t="s">
        <v>407</v>
      </c>
      <c r="B158" s="14" t="s">
        <v>408</v>
      </c>
      <c r="C158" s="14"/>
      <c r="D158" s="14"/>
      <c r="E158" s="14"/>
      <c r="F158" s="15">
        <v>180</v>
      </c>
      <c r="G158" s="17">
        <f t="shared" si="2"/>
        <v>0</v>
      </c>
      <c r="H158" s="15">
        <v>180</v>
      </c>
      <c r="I158" s="15">
        <v>380</v>
      </c>
      <c r="J158" s="27">
        <v>395.2</v>
      </c>
    </row>
    <row r="159" spans="1:10" ht="89.25">
      <c r="A159" s="9" t="s">
        <v>409</v>
      </c>
      <c r="B159" s="16" t="s">
        <v>410</v>
      </c>
      <c r="C159" s="16"/>
      <c r="D159" s="16"/>
      <c r="E159" s="16"/>
      <c r="F159" s="17">
        <v>110</v>
      </c>
      <c r="G159" s="17">
        <f t="shared" si="2"/>
        <v>0</v>
      </c>
      <c r="H159" s="17">
        <v>110</v>
      </c>
      <c r="I159" s="17">
        <v>310</v>
      </c>
      <c r="J159" s="22">
        <v>322.39999999999998</v>
      </c>
    </row>
    <row r="160" spans="1:10" ht="102">
      <c r="A160" s="10" t="s">
        <v>466</v>
      </c>
      <c r="B160" s="18" t="s">
        <v>410</v>
      </c>
      <c r="C160" s="18" t="s">
        <v>28</v>
      </c>
      <c r="D160" s="18" t="s">
        <v>87</v>
      </c>
      <c r="E160" s="18" t="s">
        <v>128</v>
      </c>
      <c r="F160" s="17">
        <v>95.226709999999997</v>
      </c>
      <c r="G160" s="17">
        <f t="shared" si="2"/>
        <v>0</v>
      </c>
      <c r="H160" s="17">
        <v>95.226709999999997</v>
      </c>
      <c r="I160" s="17">
        <v>310</v>
      </c>
      <c r="J160" s="22">
        <v>322.39999999999998</v>
      </c>
    </row>
    <row r="161" spans="1:10" ht="114.75">
      <c r="A161" s="10" t="s">
        <v>534</v>
      </c>
      <c r="B161" s="18" t="s">
        <v>410</v>
      </c>
      <c r="C161" s="18" t="s">
        <v>65</v>
      </c>
      <c r="D161" s="18" t="s">
        <v>87</v>
      </c>
      <c r="E161" s="18" t="s">
        <v>128</v>
      </c>
      <c r="F161" s="17">
        <v>14.773289999999999</v>
      </c>
      <c r="G161" s="17">
        <f t="shared" si="2"/>
        <v>0</v>
      </c>
      <c r="H161" s="17">
        <v>14.773289999999999</v>
      </c>
      <c r="I161" s="17">
        <v>0</v>
      </c>
      <c r="J161" s="22">
        <v>0</v>
      </c>
    </row>
    <row r="162" spans="1:10" ht="89.25">
      <c r="A162" s="9" t="s">
        <v>411</v>
      </c>
      <c r="B162" s="16" t="s">
        <v>412</v>
      </c>
      <c r="C162" s="16"/>
      <c r="D162" s="16"/>
      <c r="E162" s="16"/>
      <c r="F162" s="17">
        <v>70</v>
      </c>
      <c r="G162" s="17">
        <f t="shared" si="2"/>
        <v>0</v>
      </c>
      <c r="H162" s="17">
        <v>70</v>
      </c>
      <c r="I162" s="17">
        <v>70</v>
      </c>
      <c r="J162" s="22">
        <v>72.8</v>
      </c>
    </row>
    <row r="163" spans="1:10" ht="114.75">
      <c r="A163" s="10" t="s">
        <v>467</v>
      </c>
      <c r="B163" s="18" t="s">
        <v>412</v>
      </c>
      <c r="C163" s="18" t="s">
        <v>28</v>
      </c>
      <c r="D163" s="18" t="s">
        <v>87</v>
      </c>
      <c r="E163" s="18" t="s">
        <v>128</v>
      </c>
      <c r="F163" s="17">
        <v>70</v>
      </c>
      <c r="G163" s="17">
        <f t="shared" si="2"/>
        <v>0</v>
      </c>
      <c r="H163" s="17">
        <v>70</v>
      </c>
      <c r="I163" s="17">
        <v>70</v>
      </c>
      <c r="J163" s="22">
        <v>72.8</v>
      </c>
    </row>
    <row r="164" spans="1:10" ht="25.5">
      <c r="A164" s="21" t="s">
        <v>126</v>
      </c>
      <c r="B164" s="14" t="s">
        <v>127</v>
      </c>
      <c r="C164" s="14"/>
      <c r="D164" s="14"/>
      <c r="E164" s="14"/>
      <c r="F164" s="15">
        <v>7081</v>
      </c>
      <c r="G164" s="17">
        <f t="shared" si="2"/>
        <v>0</v>
      </c>
      <c r="H164" s="15">
        <v>7081</v>
      </c>
      <c r="I164" s="15">
        <v>7124.4</v>
      </c>
      <c r="J164" s="27">
        <v>7468.6</v>
      </c>
    </row>
    <row r="165" spans="1:10" ht="89.25">
      <c r="A165" s="9" t="s">
        <v>129</v>
      </c>
      <c r="B165" s="16" t="s">
        <v>130</v>
      </c>
      <c r="C165" s="16"/>
      <c r="D165" s="16"/>
      <c r="E165" s="16"/>
      <c r="F165" s="17">
        <v>6616</v>
      </c>
      <c r="G165" s="17">
        <f t="shared" si="2"/>
        <v>0</v>
      </c>
      <c r="H165" s="17">
        <v>6616</v>
      </c>
      <c r="I165" s="17">
        <v>6638.6</v>
      </c>
      <c r="J165" s="22">
        <v>6962.5</v>
      </c>
    </row>
    <row r="166" spans="1:10" ht="102">
      <c r="A166" s="10" t="s">
        <v>374</v>
      </c>
      <c r="B166" s="18" t="s">
        <v>130</v>
      </c>
      <c r="C166" s="18" t="s">
        <v>28</v>
      </c>
      <c r="D166" s="18" t="s">
        <v>87</v>
      </c>
      <c r="E166" s="18" t="s">
        <v>103</v>
      </c>
      <c r="F166" s="17">
        <v>6616</v>
      </c>
      <c r="G166" s="17">
        <f t="shared" si="2"/>
        <v>0</v>
      </c>
      <c r="H166" s="17">
        <v>6616</v>
      </c>
      <c r="I166" s="17">
        <v>6638.6</v>
      </c>
      <c r="J166" s="22">
        <v>6962.5</v>
      </c>
    </row>
    <row r="167" spans="1:10" ht="76.5">
      <c r="A167" s="9" t="s">
        <v>131</v>
      </c>
      <c r="B167" s="16" t="s">
        <v>132</v>
      </c>
      <c r="C167" s="16"/>
      <c r="D167" s="16"/>
      <c r="E167" s="16"/>
      <c r="F167" s="17">
        <v>465</v>
      </c>
      <c r="G167" s="17">
        <f t="shared" si="2"/>
        <v>0</v>
      </c>
      <c r="H167" s="17">
        <v>465</v>
      </c>
      <c r="I167" s="17">
        <v>485.8</v>
      </c>
      <c r="J167" s="22">
        <v>506.1</v>
      </c>
    </row>
    <row r="168" spans="1:10" ht="89.25">
      <c r="A168" s="10" t="s">
        <v>493</v>
      </c>
      <c r="B168" s="18" t="s">
        <v>132</v>
      </c>
      <c r="C168" s="18" t="s">
        <v>48</v>
      </c>
      <c r="D168" s="18" t="s">
        <v>87</v>
      </c>
      <c r="E168" s="18" t="s">
        <v>103</v>
      </c>
      <c r="F168" s="17">
        <v>465</v>
      </c>
      <c r="G168" s="17">
        <f t="shared" si="2"/>
        <v>0</v>
      </c>
      <c r="H168" s="17">
        <v>465</v>
      </c>
      <c r="I168" s="17">
        <v>485.8</v>
      </c>
      <c r="J168" s="22">
        <v>506.1</v>
      </c>
    </row>
    <row r="169" spans="1:10" ht="25.5">
      <c r="A169" s="20" t="s">
        <v>133</v>
      </c>
      <c r="B169" s="12" t="s">
        <v>134</v>
      </c>
      <c r="C169" s="12"/>
      <c r="D169" s="12"/>
      <c r="E169" s="12"/>
      <c r="F169" s="13">
        <f>22254.923+114.7</f>
        <v>22369.623</v>
      </c>
      <c r="G169" s="17">
        <f t="shared" si="2"/>
        <v>0</v>
      </c>
      <c r="H169" s="13">
        <f>22254.923+114.7</f>
        <v>22369.623</v>
      </c>
      <c r="I169" s="13">
        <v>23346.400000000001</v>
      </c>
      <c r="J169" s="26">
        <v>24471.54</v>
      </c>
    </row>
    <row r="170" spans="1:10" ht="63.75">
      <c r="A170" s="21" t="s">
        <v>135</v>
      </c>
      <c r="B170" s="14" t="s">
        <v>136</v>
      </c>
      <c r="C170" s="14"/>
      <c r="D170" s="14"/>
      <c r="E170" s="14"/>
      <c r="F170" s="15">
        <v>4831.8</v>
      </c>
      <c r="G170" s="17">
        <f t="shared" si="2"/>
        <v>0</v>
      </c>
      <c r="H170" s="15">
        <v>4831.8</v>
      </c>
      <c r="I170" s="15">
        <v>5141.1000000000004</v>
      </c>
      <c r="J170" s="27">
        <v>5321.8</v>
      </c>
    </row>
    <row r="171" spans="1:10" ht="127.5">
      <c r="A171" s="9" t="s">
        <v>137</v>
      </c>
      <c r="B171" s="16" t="s">
        <v>138</v>
      </c>
      <c r="C171" s="16"/>
      <c r="D171" s="16"/>
      <c r="E171" s="16"/>
      <c r="F171" s="17">
        <v>4831.8</v>
      </c>
      <c r="G171" s="17">
        <f t="shared" si="2"/>
        <v>0</v>
      </c>
      <c r="H171" s="17">
        <v>4831.8</v>
      </c>
      <c r="I171" s="17">
        <v>5141.1000000000004</v>
      </c>
      <c r="J171" s="22">
        <v>5321.8</v>
      </c>
    </row>
    <row r="172" spans="1:10" ht="204">
      <c r="A172" s="10" t="s">
        <v>438</v>
      </c>
      <c r="B172" s="18" t="s">
        <v>138</v>
      </c>
      <c r="C172" s="18" t="s">
        <v>25</v>
      </c>
      <c r="D172" s="18" t="s">
        <v>87</v>
      </c>
      <c r="E172" s="18" t="s">
        <v>103</v>
      </c>
      <c r="F172" s="17">
        <v>4292.6000000000004</v>
      </c>
      <c r="G172" s="17">
        <f t="shared" si="2"/>
        <v>0</v>
      </c>
      <c r="H172" s="17">
        <v>4292.6000000000004</v>
      </c>
      <c r="I172" s="17">
        <v>4464.5</v>
      </c>
      <c r="J172" s="22">
        <v>4642.8999999999996</v>
      </c>
    </row>
    <row r="173" spans="1:10" ht="153">
      <c r="A173" s="10" t="s">
        <v>468</v>
      </c>
      <c r="B173" s="18" t="s">
        <v>138</v>
      </c>
      <c r="C173" s="18" t="s">
        <v>28</v>
      </c>
      <c r="D173" s="18" t="s">
        <v>87</v>
      </c>
      <c r="E173" s="18" t="s">
        <v>103</v>
      </c>
      <c r="F173" s="17">
        <v>539.20000000000005</v>
      </c>
      <c r="G173" s="17">
        <f t="shared" si="2"/>
        <v>0</v>
      </c>
      <c r="H173" s="17">
        <v>539.20000000000005</v>
      </c>
      <c r="I173" s="17">
        <v>676.6</v>
      </c>
      <c r="J173" s="22">
        <v>678.9</v>
      </c>
    </row>
    <row r="174" spans="1:10" ht="63.75">
      <c r="A174" s="21" t="s">
        <v>139</v>
      </c>
      <c r="B174" s="14" t="s">
        <v>140</v>
      </c>
      <c r="C174" s="14"/>
      <c r="D174" s="14"/>
      <c r="E174" s="14"/>
      <c r="F174" s="15">
        <f>17423.123+114.7</f>
        <v>17537.823</v>
      </c>
      <c r="G174" s="17">
        <f t="shared" si="2"/>
        <v>0</v>
      </c>
      <c r="H174" s="15">
        <f>17423.123+114.7</f>
        <v>17537.823</v>
      </c>
      <c r="I174" s="15">
        <v>18205.3</v>
      </c>
      <c r="J174" s="27">
        <v>19149.740000000002</v>
      </c>
    </row>
    <row r="175" spans="1:10" ht="102">
      <c r="A175" s="9" t="s">
        <v>141</v>
      </c>
      <c r="B175" s="16" t="s">
        <v>142</v>
      </c>
      <c r="C175" s="16"/>
      <c r="D175" s="16"/>
      <c r="E175" s="16"/>
      <c r="F175" s="17">
        <f>17423.123+114.7</f>
        <v>17537.823</v>
      </c>
      <c r="G175" s="17">
        <f t="shared" si="2"/>
        <v>0</v>
      </c>
      <c r="H175" s="17">
        <f>17423.123+114.7</f>
        <v>17537.823</v>
      </c>
      <c r="I175" s="17">
        <v>18205.3</v>
      </c>
      <c r="J175" s="22">
        <v>19149.740000000002</v>
      </c>
    </row>
    <row r="176" spans="1:10" ht="165.75">
      <c r="A176" s="10" t="s">
        <v>439</v>
      </c>
      <c r="B176" s="18" t="s">
        <v>142</v>
      </c>
      <c r="C176" s="18" t="s">
        <v>25</v>
      </c>
      <c r="D176" s="18" t="s">
        <v>87</v>
      </c>
      <c r="E176" s="18" t="s">
        <v>103</v>
      </c>
      <c r="F176" s="17">
        <f>15781.823+114.7</f>
        <v>15896.523000000001</v>
      </c>
      <c r="G176" s="17">
        <f t="shared" si="2"/>
        <v>0</v>
      </c>
      <c r="H176" s="17">
        <f>15781.823+114.7</f>
        <v>15896.523000000001</v>
      </c>
      <c r="I176" s="17">
        <v>16260</v>
      </c>
      <c r="J176" s="22">
        <v>17069.54</v>
      </c>
    </row>
    <row r="177" spans="1:10" ht="114.75">
      <c r="A177" s="10" t="s">
        <v>469</v>
      </c>
      <c r="B177" s="18" t="s">
        <v>142</v>
      </c>
      <c r="C177" s="18" t="s">
        <v>28</v>
      </c>
      <c r="D177" s="18" t="s">
        <v>87</v>
      </c>
      <c r="E177" s="18" t="s">
        <v>103</v>
      </c>
      <c r="F177" s="17">
        <v>1635.3</v>
      </c>
      <c r="G177" s="17">
        <f t="shared" si="2"/>
        <v>0</v>
      </c>
      <c r="H177" s="17">
        <v>1635.3</v>
      </c>
      <c r="I177" s="17">
        <v>1945.3</v>
      </c>
      <c r="J177" s="22">
        <v>2080.1999999999998</v>
      </c>
    </row>
    <row r="178" spans="1:10" ht="102">
      <c r="A178" s="10" t="s">
        <v>375</v>
      </c>
      <c r="B178" s="18" t="s">
        <v>142</v>
      </c>
      <c r="C178" s="18" t="s">
        <v>49</v>
      </c>
      <c r="D178" s="18" t="s">
        <v>87</v>
      </c>
      <c r="E178" s="18" t="s">
        <v>103</v>
      </c>
      <c r="F178" s="17">
        <v>6</v>
      </c>
      <c r="G178" s="17">
        <f t="shared" si="2"/>
        <v>0</v>
      </c>
      <c r="H178" s="17">
        <v>6</v>
      </c>
      <c r="I178" s="17">
        <v>0</v>
      </c>
      <c r="J178" s="22">
        <v>0</v>
      </c>
    </row>
    <row r="179" spans="1:10" ht="25.5">
      <c r="A179" s="20" t="s">
        <v>143</v>
      </c>
      <c r="B179" s="12" t="s">
        <v>144</v>
      </c>
      <c r="C179" s="12"/>
      <c r="D179" s="12"/>
      <c r="E179" s="12"/>
      <c r="F179" s="13">
        <f>38323.01192+2532.1</f>
        <v>40855.111919999996</v>
      </c>
      <c r="G179" s="17">
        <f t="shared" si="2"/>
        <v>0</v>
      </c>
      <c r="H179" s="13">
        <f>38323.01192+2532.1</f>
        <v>40855.111919999996</v>
      </c>
      <c r="I179" s="13">
        <v>39845.927920000002</v>
      </c>
      <c r="J179" s="26">
        <v>41123.627919999999</v>
      </c>
    </row>
    <row r="180" spans="1:10" ht="38.25">
      <c r="A180" s="21" t="s">
        <v>145</v>
      </c>
      <c r="B180" s="14" t="s">
        <v>146</v>
      </c>
      <c r="C180" s="14"/>
      <c r="D180" s="14"/>
      <c r="E180" s="14"/>
      <c r="F180" s="15">
        <v>1060.5840000000001</v>
      </c>
      <c r="G180" s="17">
        <f t="shared" si="2"/>
        <v>0</v>
      </c>
      <c r="H180" s="15">
        <v>1060.5840000000001</v>
      </c>
      <c r="I180" s="15">
        <v>1060.4000000000001</v>
      </c>
      <c r="J180" s="27">
        <v>1145.3</v>
      </c>
    </row>
    <row r="181" spans="1:10" ht="76.5">
      <c r="A181" s="9" t="s">
        <v>147</v>
      </c>
      <c r="B181" s="16" t="s">
        <v>148</v>
      </c>
      <c r="C181" s="16"/>
      <c r="D181" s="16"/>
      <c r="E181" s="16"/>
      <c r="F181" s="17">
        <v>1060.5840000000001</v>
      </c>
      <c r="G181" s="17">
        <f t="shared" si="2"/>
        <v>0</v>
      </c>
      <c r="H181" s="17">
        <v>1060.5840000000001</v>
      </c>
      <c r="I181" s="17">
        <v>1060.4000000000001</v>
      </c>
      <c r="J181" s="22">
        <v>1145.3</v>
      </c>
    </row>
    <row r="182" spans="1:10" ht="102">
      <c r="A182" s="10" t="s">
        <v>470</v>
      </c>
      <c r="B182" s="18" t="s">
        <v>148</v>
      </c>
      <c r="C182" s="18" t="s">
        <v>28</v>
      </c>
      <c r="D182" s="18" t="s">
        <v>106</v>
      </c>
      <c r="E182" s="18" t="s">
        <v>149</v>
      </c>
      <c r="F182" s="17">
        <v>975.37676999999996</v>
      </c>
      <c r="G182" s="17">
        <f t="shared" si="2"/>
        <v>0</v>
      </c>
      <c r="H182" s="17">
        <v>975.37676999999996</v>
      </c>
      <c r="I182" s="17">
        <v>1060.4000000000001</v>
      </c>
      <c r="J182" s="22">
        <v>1145.3</v>
      </c>
    </row>
    <row r="183" spans="1:10" ht="114.75">
      <c r="A183" s="10" t="s">
        <v>535</v>
      </c>
      <c r="B183" s="18" t="s">
        <v>148</v>
      </c>
      <c r="C183" s="18" t="s">
        <v>65</v>
      </c>
      <c r="D183" s="18" t="s">
        <v>106</v>
      </c>
      <c r="E183" s="18" t="s">
        <v>149</v>
      </c>
      <c r="F183" s="17">
        <v>85.207229999999996</v>
      </c>
      <c r="G183" s="17">
        <f t="shared" si="2"/>
        <v>0</v>
      </c>
      <c r="H183" s="17">
        <v>85.207229999999996</v>
      </c>
      <c r="I183" s="17">
        <v>0</v>
      </c>
      <c r="J183" s="22">
        <v>0</v>
      </c>
    </row>
    <row r="184" spans="1:10" ht="38.25">
      <c r="A184" s="21" t="s">
        <v>150</v>
      </c>
      <c r="B184" s="14" t="s">
        <v>151</v>
      </c>
      <c r="C184" s="14"/>
      <c r="D184" s="14"/>
      <c r="E184" s="14"/>
      <c r="F184" s="15">
        <f>37262.42792+2532.1</f>
        <v>39794.52792</v>
      </c>
      <c r="G184" s="17">
        <f t="shared" si="2"/>
        <v>0</v>
      </c>
      <c r="H184" s="15">
        <f>37262.42792+2532.1</f>
        <v>39794.52792</v>
      </c>
      <c r="I184" s="15">
        <v>38785.52792</v>
      </c>
      <c r="J184" s="27">
        <v>39978.327920000003</v>
      </c>
    </row>
    <row r="185" spans="1:10" ht="89.25">
      <c r="A185" s="9" t="s">
        <v>152</v>
      </c>
      <c r="B185" s="16" t="s">
        <v>153</v>
      </c>
      <c r="C185" s="16"/>
      <c r="D185" s="16"/>
      <c r="E185" s="16"/>
      <c r="F185" s="17">
        <f>36098.2+2532.1</f>
        <v>38630.299999999996</v>
      </c>
      <c r="G185" s="17">
        <f t="shared" si="2"/>
        <v>0</v>
      </c>
      <c r="H185" s="17">
        <f>36098.2+2532.1</f>
        <v>38630.299999999996</v>
      </c>
      <c r="I185" s="17">
        <v>37628.300000000003</v>
      </c>
      <c r="J185" s="22">
        <v>38821.1</v>
      </c>
    </row>
    <row r="186" spans="1:10" ht="127.5">
      <c r="A186" s="10" t="s">
        <v>362</v>
      </c>
      <c r="B186" s="18" t="s">
        <v>153</v>
      </c>
      <c r="C186" s="18" t="s">
        <v>65</v>
      </c>
      <c r="D186" s="18" t="s">
        <v>106</v>
      </c>
      <c r="E186" s="18" t="s">
        <v>107</v>
      </c>
      <c r="F186" s="17">
        <f>36098.2+2532.1</f>
        <v>38630.299999999996</v>
      </c>
      <c r="G186" s="17">
        <f t="shared" si="2"/>
        <v>0</v>
      </c>
      <c r="H186" s="17">
        <f>36098.2+2532.1</f>
        <v>38630.299999999996</v>
      </c>
      <c r="I186" s="17">
        <v>37628.300000000003</v>
      </c>
      <c r="J186" s="22">
        <v>38821.1</v>
      </c>
    </row>
    <row r="187" spans="1:10" ht="38.25">
      <c r="A187" s="9" t="s">
        <v>155</v>
      </c>
      <c r="B187" s="16" t="s">
        <v>156</v>
      </c>
      <c r="C187" s="16"/>
      <c r="D187" s="16"/>
      <c r="E187" s="16"/>
      <c r="F187" s="17">
        <v>1164.22792</v>
      </c>
      <c r="G187" s="17">
        <f t="shared" si="2"/>
        <v>0</v>
      </c>
      <c r="H187" s="17">
        <v>1164.22792</v>
      </c>
      <c r="I187" s="17">
        <v>1157.22792</v>
      </c>
      <c r="J187" s="22">
        <v>1157.22792</v>
      </c>
    </row>
    <row r="188" spans="1:10" ht="38.25">
      <c r="A188" s="10" t="s">
        <v>503</v>
      </c>
      <c r="B188" s="18" t="s">
        <v>156</v>
      </c>
      <c r="C188" s="18" t="s">
        <v>37</v>
      </c>
      <c r="D188" s="18" t="s">
        <v>106</v>
      </c>
      <c r="E188" s="18" t="s">
        <v>107</v>
      </c>
      <c r="F188" s="17">
        <v>698.52791999999999</v>
      </c>
      <c r="G188" s="17">
        <f t="shared" si="2"/>
        <v>0</v>
      </c>
      <c r="H188" s="17">
        <v>698.52791999999999</v>
      </c>
      <c r="I188" s="17">
        <v>698.52791999999999</v>
      </c>
      <c r="J188" s="22">
        <v>698.52791999999999</v>
      </c>
    </row>
    <row r="189" spans="1:10" ht="63.75">
      <c r="A189" s="10" t="s">
        <v>363</v>
      </c>
      <c r="B189" s="18" t="s">
        <v>156</v>
      </c>
      <c r="C189" s="18" t="s">
        <v>65</v>
      </c>
      <c r="D189" s="18" t="s">
        <v>106</v>
      </c>
      <c r="E189" s="18" t="s">
        <v>107</v>
      </c>
      <c r="F189" s="17">
        <v>465.7</v>
      </c>
      <c r="G189" s="17">
        <f t="shared" si="2"/>
        <v>0</v>
      </c>
      <c r="H189" s="17">
        <v>465.7</v>
      </c>
      <c r="I189" s="17">
        <v>458.7</v>
      </c>
      <c r="J189" s="22">
        <v>458.7</v>
      </c>
    </row>
    <row r="190" spans="1:10" ht="105.75" thickBot="1">
      <c r="A190" s="23" t="s">
        <v>157</v>
      </c>
      <c r="B190" s="24" t="s">
        <v>158</v>
      </c>
      <c r="C190" s="24"/>
      <c r="D190" s="24"/>
      <c r="E190" s="24"/>
      <c r="F190" s="11">
        <f>70184.74+2095</f>
        <v>72279.740000000005</v>
      </c>
      <c r="G190" s="17">
        <f t="shared" si="2"/>
        <v>5851.6999999999971</v>
      </c>
      <c r="H190" s="11">
        <f>72279.74+5851.7</f>
        <v>78131.44</v>
      </c>
      <c r="I190" s="11">
        <v>7718.8616700000002</v>
      </c>
      <c r="J190" s="25">
        <v>7741.3005499999999</v>
      </c>
    </row>
    <row r="191" spans="1:10" ht="63.75">
      <c r="A191" s="20" t="s">
        <v>159</v>
      </c>
      <c r="B191" s="12" t="s">
        <v>160</v>
      </c>
      <c r="C191" s="12"/>
      <c r="D191" s="12"/>
      <c r="E191" s="12"/>
      <c r="F191" s="13">
        <f>32329.14+61.6</f>
        <v>32390.739999999998</v>
      </c>
      <c r="G191" s="17">
        <f t="shared" si="2"/>
        <v>0</v>
      </c>
      <c r="H191" s="13">
        <v>32390.739999999998</v>
      </c>
      <c r="I191" s="13">
        <v>3820.66167</v>
      </c>
      <c r="J191" s="26">
        <v>3843.1005500000001</v>
      </c>
    </row>
    <row r="192" spans="1:10" ht="25.5">
      <c r="A192" s="21" t="s">
        <v>161</v>
      </c>
      <c r="B192" s="14" t="s">
        <v>162</v>
      </c>
      <c r="C192" s="14"/>
      <c r="D192" s="14"/>
      <c r="E192" s="14"/>
      <c r="F192" s="15">
        <f>3974.04+61.6</f>
        <v>4035.64</v>
      </c>
      <c r="G192" s="17">
        <f t="shared" si="2"/>
        <v>0</v>
      </c>
      <c r="H192" s="15">
        <f>3974.04+61.6</f>
        <v>4035.64</v>
      </c>
      <c r="I192" s="15">
        <v>3820.66167</v>
      </c>
      <c r="J192" s="27">
        <v>3843.1005500000001</v>
      </c>
    </row>
    <row r="193" spans="1:10" ht="25.5">
      <c r="A193" s="9" t="s">
        <v>165</v>
      </c>
      <c r="B193" s="16" t="s">
        <v>166</v>
      </c>
      <c r="C193" s="16"/>
      <c r="D193" s="16"/>
      <c r="E193" s="16"/>
      <c r="F193" s="17">
        <f>3974.04+61.6</f>
        <v>4035.64</v>
      </c>
      <c r="G193" s="17">
        <f t="shared" si="2"/>
        <v>0</v>
      </c>
      <c r="H193" s="17">
        <f>3974.04+61.6</f>
        <v>4035.64</v>
      </c>
      <c r="I193" s="17">
        <v>3820.66167</v>
      </c>
      <c r="J193" s="22">
        <v>3843.1005500000001</v>
      </c>
    </row>
    <row r="194" spans="1:10" ht="51">
      <c r="A194" s="10" t="s">
        <v>494</v>
      </c>
      <c r="B194" s="18" t="s">
        <v>166</v>
      </c>
      <c r="C194" s="18" t="s">
        <v>48</v>
      </c>
      <c r="D194" s="18" t="s">
        <v>66</v>
      </c>
      <c r="E194" s="18" t="s">
        <v>78</v>
      </c>
      <c r="F194" s="17">
        <f>3974.04+61.6</f>
        <v>4035.64</v>
      </c>
      <c r="G194" s="17">
        <f t="shared" si="2"/>
        <v>0</v>
      </c>
      <c r="H194" s="17">
        <f>3974.04+61.6</f>
        <v>4035.64</v>
      </c>
      <c r="I194" s="17">
        <v>3820.66167</v>
      </c>
      <c r="J194" s="22">
        <v>3843.1005500000001</v>
      </c>
    </row>
    <row r="195" spans="1:10" ht="63.75">
      <c r="A195" s="21" t="s">
        <v>413</v>
      </c>
      <c r="B195" s="14" t="s">
        <v>414</v>
      </c>
      <c r="C195" s="14"/>
      <c r="D195" s="14"/>
      <c r="E195" s="14"/>
      <c r="F195" s="15">
        <v>28355.1</v>
      </c>
      <c r="G195" s="17">
        <f t="shared" si="2"/>
        <v>0</v>
      </c>
      <c r="H195" s="15">
        <v>28355.1</v>
      </c>
      <c r="I195" s="15">
        <v>0</v>
      </c>
      <c r="J195" s="27">
        <v>0</v>
      </c>
    </row>
    <row r="196" spans="1:10" ht="63.75">
      <c r="A196" s="9" t="s">
        <v>415</v>
      </c>
      <c r="B196" s="16" t="s">
        <v>416</v>
      </c>
      <c r="C196" s="16"/>
      <c r="D196" s="16"/>
      <c r="E196" s="16"/>
      <c r="F196" s="17">
        <v>28355.1</v>
      </c>
      <c r="G196" s="17">
        <f t="shared" si="2"/>
        <v>0</v>
      </c>
      <c r="H196" s="17">
        <v>28355.1</v>
      </c>
      <c r="I196" s="17">
        <v>0</v>
      </c>
      <c r="J196" s="22">
        <v>0</v>
      </c>
    </row>
    <row r="197" spans="1:10" ht="63.75">
      <c r="A197" s="10" t="s">
        <v>504</v>
      </c>
      <c r="B197" s="18" t="s">
        <v>416</v>
      </c>
      <c r="C197" s="18" t="s">
        <v>37</v>
      </c>
      <c r="D197" s="18" t="s">
        <v>163</v>
      </c>
      <c r="E197" s="18" t="s">
        <v>164</v>
      </c>
      <c r="F197" s="17">
        <v>28355.1</v>
      </c>
      <c r="G197" s="17">
        <f t="shared" si="2"/>
        <v>0</v>
      </c>
      <c r="H197" s="17">
        <v>28355.1</v>
      </c>
      <c r="I197" s="17">
        <v>0</v>
      </c>
      <c r="J197" s="22">
        <v>0</v>
      </c>
    </row>
    <row r="198" spans="1:10" ht="63.75">
      <c r="A198" s="20" t="s">
        <v>167</v>
      </c>
      <c r="B198" s="12" t="s">
        <v>168</v>
      </c>
      <c r="C198" s="12"/>
      <c r="D198" s="12"/>
      <c r="E198" s="12"/>
      <c r="F198" s="13">
        <f>37855.6+2033.5</f>
        <v>39889.1</v>
      </c>
      <c r="G198" s="17">
        <f t="shared" si="2"/>
        <v>5851.6999999999971</v>
      </c>
      <c r="H198" s="13">
        <f>39889.1+5851.7</f>
        <v>45740.799999999996</v>
      </c>
      <c r="I198" s="13">
        <v>3898.2</v>
      </c>
      <c r="J198" s="26">
        <v>3898.2</v>
      </c>
    </row>
    <row r="199" spans="1:10" ht="38.25">
      <c r="A199" s="21" t="s">
        <v>169</v>
      </c>
      <c r="B199" s="14" t="s">
        <v>170</v>
      </c>
      <c r="C199" s="14"/>
      <c r="D199" s="14"/>
      <c r="E199" s="14"/>
      <c r="F199" s="15">
        <f>0+1415.2</f>
        <v>1415.2</v>
      </c>
      <c r="G199" s="17">
        <f t="shared" si="2"/>
        <v>3596.7</v>
      </c>
      <c r="H199" s="35">
        <f>1415.2+3596.7</f>
        <v>5011.8999999999996</v>
      </c>
      <c r="I199" s="15">
        <v>3898.2</v>
      </c>
      <c r="J199" s="27">
        <v>3898.2</v>
      </c>
    </row>
    <row r="200" spans="1:10" ht="38.25">
      <c r="A200" s="10" t="s">
        <v>590</v>
      </c>
      <c r="B200" s="38" t="s">
        <v>589</v>
      </c>
      <c r="C200" s="38"/>
      <c r="D200" s="38"/>
      <c r="E200" s="38"/>
      <c r="F200" s="39">
        <v>0</v>
      </c>
      <c r="G200" s="17">
        <f t="shared" si="2"/>
        <v>3596.7</v>
      </c>
      <c r="H200" s="54">
        <v>3596.7</v>
      </c>
      <c r="I200" s="39">
        <v>0</v>
      </c>
      <c r="J200" s="41">
        <v>0</v>
      </c>
    </row>
    <row r="201" spans="1:10" ht="51">
      <c r="A201" s="10" t="s">
        <v>591</v>
      </c>
      <c r="B201" s="38" t="s">
        <v>589</v>
      </c>
      <c r="C201" s="38" t="s">
        <v>37</v>
      </c>
      <c r="D201" s="38" t="s">
        <v>163</v>
      </c>
      <c r="E201" s="38" t="s">
        <v>173</v>
      </c>
      <c r="F201" s="39">
        <v>0</v>
      </c>
      <c r="G201" s="17">
        <f t="shared" si="2"/>
        <v>3596.7</v>
      </c>
      <c r="H201" s="54">
        <v>3596.7</v>
      </c>
      <c r="I201" s="39">
        <v>0</v>
      </c>
      <c r="J201" s="41">
        <v>0</v>
      </c>
    </row>
    <row r="202" spans="1:10">
      <c r="A202" s="42" t="s">
        <v>554</v>
      </c>
      <c r="B202" s="38" t="s">
        <v>553</v>
      </c>
      <c r="C202" s="38"/>
      <c r="D202" s="38" t="s">
        <v>163</v>
      </c>
      <c r="E202" s="38" t="s">
        <v>173</v>
      </c>
      <c r="F202" s="39">
        <v>1415.2</v>
      </c>
      <c r="G202" s="40">
        <f t="shared" si="2"/>
        <v>0</v>
      </c>
      <c r="H202" s="39">
        <v>1415.2</v>
      </c>
      <c r="I202" s="39">
        <v>0</v>
      </c>
      <c r="J202" s="41">
        <v>0</v>
      </c>
    </row>
    <row r="203" spans="1:10" ht="25.5">
      <c r="A203" s="42" t="s">
        <v>555</v>
      </c>
      <c r="B203" s="38" t="s">
        <v>553</v>
      </c>
      <c r="C203" s="38" t="s">
        <v>37</v>
      </c>
      <c r="D203" s="38" t="s">
        <v>163</v>
      </c>
      <c r="E203" s="38" t="s">
        <v>173</v>
      </c>
      <c r="F203" s="39">
        <v>1415.2</v>
      </c>
      <c r="G203" s="40">
        <f t="shared" si="2"/>
        <v>0</v>
      </c>
      <c r="H203" s="39">
        <v>1415.2</v>
      </c>
      <c r="I203" s="39">
        <v>0</v>
      </c>
      <c r="J203" s="41">
        <v>0</v>
      </c>
    </row>
    <row r="204" spans="1:10" ht="38.25">
      <c r="A204" s="9" t="s">
        <v>171</v>
      </c>
      <c r="B204" s="16" t="s">
        <v>172</v>
      </c>
      <c r="C204" s="37" t="s">
        <v>37</v>
      </c>
      <c r="D204" s="37" t="s">
        <v>163</v>
      </c>
      <c r="E204" s="37" t="s">
        <v>173</v>
      </c>
      <c r="F204" s="17">
        <v>0</v>
      </c>
      <c r="G204" s="17">
        <f t="shared" si="2"/>
        <v>0</v>
      </c>
      <c r="H204" s="17">
        <v>0</v>
      </c>
      <c r="I204" s="17">
        <v>3898.2</v>
      </c>
      <c r="J204" s="22">
        <v>3898.2</v>
      </c>
    </row>
    <row r="205" spans="1:10" ht="38.25">
      <c r="A205" s="10" t="s">
        <v>562</v>
      </c>
      <c r="B205" s="18" t="s">
        <v>172</v>
      </c>
      <c r="C205" s="18" t="s">
        <v>37</v>
      </c>
      <c r="D205" s="18" t="s">
        <v>163</v>
      </c>
      <c r="E205" s="18" t="s">
        <v>173</v>
      </c>
      <c r="F205" s="17">
        <v>0</v>
      </c>
      <c r="G205" s="17">
        <f t="shared" si="2"/>
        <v>0</v>
      </c>
      <c r="H205" s="17">
        <v>0</v>
      </c>
      <c r="I205" s="17">
        <v>3898.2</v>
      </c>
      <c r="J205" s="22">
        <v>3898.2</v>
      </c>
    </row>
    <row r="206" spans="1:10" ht="25.5">
      <c r="A206" s="21" t="s">
        <v>174</v>
      </c>
      <c r="B206" s="14" t="s">
        <v>175</v>
      </c>
      <c r="C206" s="14"/>
      <c r="D206" s="14"/>
      <c r="E206" s="14"/>
      <c r="F206" s="15">
        <f>11910+181.4</f>
        <v>12091.4</v>
      </c>
      <c r="G206" s="17">
        <f t="shared" si="2"/>
        <v>0</v>
      </c>
      <c r="H206" s="15">
        <f>11910+181.4</f>
        <v>12091.4</v>
      </c>
      <c r="I206" s="15">
        <v>0</v>
      </c>
      <c r="J206" s="27">
        <v>0</v>
      </c>
    </row>
    <row r="207" spans="1:10" ht="25.5">
      <c r="A207" s="9" t="s">
        <v>176</v>
      </c>
      <c r="B207" s="16" t="s">
        <v>177</v>
      </c>
      <c r="C207" s="16"/>
      <c r="D207" s="16"/>
      <c r="E207" s="16"/>
      <c r="F207" s="17">
        <f>11910+181.4</f>
        <v>12091.4</v>
      </c>
      <c r="G207" s="17">
        <f t="shared" si="2"/>
        <v>0</v>
      </c>
      <c r="H207" s="17">
        <f>11910+181.4</f>
        <v>12091.4</v>
      </c>
      <c r="I207" s="17">
        <v>0</v>
      </c>
      <c r="J207" s="22">
        <v>0</v>
      </c>
    </row>
    <row r="208" spans="1:10" ht="38.25">
      <c r="A208" s="10" t="s">
        <v>563</v>
      </c>
      <c r="B208" s="18" t="s">
        <v>177</v>
      </c>
      <c r="C208" s="47" t="s">
        <v>37</v>
      </c>
      <c r="D208" s="18" t="s">
        <v>163</v>
      </c>
      <c r="E208" s="18" t="s">
        <v>173</v>
      </c>
      <c r="F208" s="17">
        <f>11910+181.4</f>
        <v>12091.4</v>
      </c>
      <c r="G208" s="17">
        <f t="shared" si="2"/>
        <v>0</v>
      </c>
      <c r="H208" s="17">
        <f>11910+181.4</f>
        <v>12091.4</v>
      </c>
      <c r="I208" s="17">
        <v>0</v>
      </c>
      <c r="J208" s="22">
        <v>0</v>
      </c>
    </row>
    <row r="209" spans="1:10" ht="51">
      <c r="A209" s="21" t="s">
        <v>178</v>
      </c>
      <c r="B209" s="14" t="s">
        <v>179</v>
      </c>
      <c r="C209" s="14"/>
      <c r="D209" s="14"/>
      <c r="E209" s="14"/>
      <c r="F209" s="15">
        <f>3845.6+100.4</f>
        <v>3946</v>
      </c>
      <c r="G209" s="17">
        <f t="shared" si="2"/>
        <v>2255</v>
      </c>
      <c r="H209" s="35">
        <f>3946+2255</f>
        <v>6201</v>
      </c>
      <c r="I209" s="15">
        <v>0</v>
      </c>
      <c r="J209" s="27">
        <v>0</v>
      </c>
    </row>
    <row r="210" spans="1:10" ht="25.5">
      <c r="A210" s="42" t="s">
        <v>594</v>
      </c>
      <c r="B210" s="38" t="s">
        <v>593</v>
      </c>
      <c r="C210" s="38"/>
      <c r="D210" s="38"/>
      <c r="E210" s="38"/>
      <c r="F210" s="39">
        <v>0</v>
      </c>
      <c r="G210" s="17">
        <f t="shared" si="2"/>
        <v>2255</v>
      </c>
      <c r="H210" s="54">
        <v>2255</v>
      </c>
      <c r="I210" s="39">
        <v>0</v>
      </c>
      <c r="J210" s="41">
        <v>0</v>
      </c>
    </row>
    <row r="211" spans="1:10" ht="38.25">
      <c r="A211" s="42" t="s">
        <v>595</v>
      </c>
      <c r="B211" s="38" t="s">
        <v>593</v>
      </c>
      <c r="C211" s="38" t="s">
        <v>37</v>
      </c>
      <c r="D211" s="38" t="s">
        <v>163</v>
      </c>
      <c r="E211" s="38" t="s">
        <v>173</v>
      </c>
      <c r="F211" s="39">
        <v>0</v>
      </c>
      <c r="G211" s="17">
        <f t="shared" si="2"/>
        <v>2255</v>
      </c>
      <c r="H211" s="54">
        <v>2255</v>
      </c>
      <c r="I211" s="39">
        <v>0</v>
      </c>
      <c r="J211" s="41">
        <v>0</v>
      </c>
    </row>
    <row r="212" spans="1:10">
      <c r="A212" s="42" t="s">
        <v>554</v>
      </c>
      <c r="B212" s="38" t="s">
        <v>592</v>
      </c>
      <c r="C212" s="38"/>
      <c r="D212" s="38"/>
      <c r="E212" s="38"/>
      <c r="F212" s="43">
        <v>100.4</v>
      </c>
      <c r="G212" s="17">
        <f t="shared" si="2"/>
        <v>0</v>
      </c>
      <c r="H212" s="43">
        <v>100.4</v>
      </c>
      <c r="I212" s="39">
        <v>0</v>
      </c>
      <c r="J212" s="41">
        <v>0</v>
      </c>
    </row>
    <row r="213" spans="1:10" ht="25.5">
      <c r="A213" s="42" t="s">
        <v>555</v>
      </c>
      <c r="B213" s="38" t="s">
        <v>592</v>
      </c>
      <c r="C213" s="38" t="s">
        <v>28</v>
      </c>
      <c r="D213" s="38" t="s">
        <v>163</v>
      </c>
      <c r="E213" s="38" t="s">
        <v>173</v>
      </c>
      <c r="F213" s="43">
        <v>100.4</v>
      </c>
      <c r="G213" s="17">
        <f t="shared" si="2"/>
        <v>0</v>
      </c>
      <c r="H213" s="43">
        <v>100.4</v>
      </c>
      <c r="I213" s="39">
        <v>0</v>
      </c>
      <c r="J213" s="41">
        <v>0</v>
      </c>
    </row>
    <row r="214" spans="1:10" ht="25.5">
      <c r="A214" s="9" t="s">
        <v>417</v>
      </c>
      <c r="B214" s="16" t="s">
        <v>418</v>
      </c>
      <c r="C214" s="16"/>
      <c r="D214" s="16"/>
      <c r="E214" s="16"/>
      <c r="F214" s="17">
        <v>3845.6</v>
      </c>
      <c r="G214" s="17">
        <f t="shared" si="2"/>
        <v>0</v>
      </c>
      <c r="H214" s="17">
        <v>3845.6</v>
      </c>
      <c r="I214" s="17">
        <v>0</v>
      </c>
      <c r="J214" s="22">
        <v>0</v>
      </c>
    </row>
    <row r="215" spans="1:10" ht="63.75">
      <c r="A215" s="10" t="s">
        <v>471</v>
      </c>
      <c r="B215" s="18" t="s">
        <v>418</v>
      </c>
      <c r="C215" s="18" t="s">
        <v>28</v>
      </c>
      <c r="D215" s="18" t="s">
        <v>163</v>
      </c>
      <c r="E215" s="18" t="s">
        <v>164</v>
      </c>
      <c r="F215" s="17">
        <v>0</v>
      </c>
      <c r="G215" s="17">
        <f t="shared" si="2"/>
        <v>0</v>
      </c>
      <c r="H215" s="17">
        <v>0</v>
      </c>
      <c r="I215" s="17">
        <v>0</v>
      </c>
      <c r="J215" s="22">
        <v>0</v>
      </c>
    </row>
    <row r="216" spans="1:10" ht="51">
      <c r="A216" s="10" t="s">
        <v>505</v>
      </c>
      <c r="B216" s="18" t="s">
        <v>418</v>
      </c>
      <c r="C216" s="18" t="s">
        <v>37</v>
      </c>
      <c r="D216" s="18" t="s">
        <v>163</v>
      </c>
      <c r="E216" s="18" t="s">
        <v>164</v>
      </c>
      <c r="F216" s="17">
        <v>3845.6</v>
      </c>
      <c r="G216" s="17">
        <f t="shared" si="2"/>
        <v>0</v>
      </c>
      <c r="H216" s="17">
        <v>3845.6</v>
      </c>
      <c r="I216" s="17">
        <v>0</v>
      </c>
      <c r="J216" s="22">
        <v>0</v>
      </c>
    </row>
    <row r="217" spans="1:10" ht="38.25">
      <c r="A217" s="21" t="s">
        <v>180</v>
      </c>
      <c r="B217" s="14" t="s">
        <v>181</v>
      </c>
      <c r="C217" s="14"/>
      <c r="D217" s="14"/>
      <c r="E217" s="14"/>
      <c r="F217" s="35">
        <v>22436.5</v>
      </c>
      <c r="G217" s="17">
        <f t="shared" si="2"/>
        <v>0</v>
      </c>
      <c r="H217" s="35">
        <v>22436.5</v>
      </c>
      <c r="I217" s="15">
        <v>0</v>
      </c>
      <c r="J217" s="27">
        <v>0</v>
      </c>
    </row>
    <row r="218" spans="1:10" ht="38.25">
      <c r="A218" s="9" t="s">
        <v>419</v>
      </c>
      <c r="B218" s="16" t="s">
        <v>420</v>
      </c>
      <c r="C218" s="16"/>
      <c r="D218" s="16"/>
      <c r="E218" s="16"/>
      <c r="F218" s="34">
        <f>22100+336.5</f>
        <v>22436.5</v>
      </c>
      <c r="G218" s="17">
        <f t="shared" si="2"/>
        <v>0</v>
      </c>
      <c r="H218" s="34">
        <f>22100+336.5</f>
        <v>22436.5</v>
      </c>
      <c r="I218" s="17">
        <v>0</v>
      </c>
      <c r="J218" s="22">
        <v>0</v>
      </c>
    </row>
    <row r="219" spans="1:10" ht="51">
      <c r="A219" s="10" t="s">
        <v>564</v>
      </c>
      <c r="B219" s="18" t="s">
        <v>420</v>
      </c>
      <c r="C219" s="47" t="s">
        <v>28</v>
      </c>
      <c r="D219" s="18" t="s">
        <v>163</v>
      </c>
      <c r="E219" s="18" t="s">
        <v>173</v>
      </c>
      <c r="F219" s="17">
        <f>22100+336.5</f>
        <v>22436.5</v>
      </c>
      <c r="G219" s="17">
        <f t="shared" si="2"/>
        <v>0</v>
      </c>
      <c r="H219" s="17">
        <f>22100+336.5</f>
        <v>22436.5</v>
      </c>
      <c r="I219" s="17">
        <v>0</v>
      </c>
      <c r="J219" s="22">
        <v>0</v>
      </c>
    </row>
    <row r="220" spans="1:10" ht="60.75" thickBot="1">
      <c r="A220" s="23" t="s">
        <v>182</v>
      </c>
      <c r="B220" s="24" t="s">
        <v>183</v>
      </c>
      <c r="C220" s="24"/>
      <c r="D220" s="24"/>
      <c r="E220" s="24"/>
      <c r="F220" s="11">
        <v>6085.7004500000003</v>
      </c>
      <c r="G220" s="17">
        <f t="shared" si="2"/>
        <v>0</v>
      </c>
      <c r="H220" s="11">
        <v>6085.7004500000003</v>
      </c>
      <c r="I220" s="11">
        <v>12855.61045</v>
      </c>
      <c r="J220" s="25">
        <v>9242.7604499999998</v>
      </c>
    </row>
    <row r="221" spans="1:10" ht="63.75">
      <c r="A221" s="21" t="s">
        <v>184</v>
      </c>
      <c r="B221" s="14" t="s">
        <v>185</v>
      </c>
      <c r="C221" s="14"/>
      <c r="D221" s="14"/>
      <c r="E221" s="14"/>
      <c r="F221" s="15">
        <v>6085.7004500000003</v>
      </c>
      <c r="G221" s="17">
        <f t="shared" si="2"/>
        <v>0</v>
      </c>
      <c r="H221" s="15">
        <v>6085.7004500000003</v>
      </c>
      <c r="I221" s="15">
        <v>12855.61045</v>
      </c>
      <c r="J221" s="27">
        <v>9242.7604499999998</v>
      </c>
    </row>
    <row r="222" spans="1:10" ht="25.5">
      <c r="A222" s="9" t="s">
        <v>186</v>
      </c>
      <c r="B222" s="16" t="s">
        <v>187</v>
      </c>
      <c r="C222" s="16"/>
      <c r="D222" s="16"/>
      <c r="E222" s="16"/>
      <c r="F222" s="17">
        <v>4342.9399999999996</v>
      </c>
      <c r="G222" s="17">
        <f t="shared" si="2"/>
        <v>0</v>
      </c>
      <c r="H222" s="17">
        <v>4342.9399999999996</v>
      </c>
      <c r="I222" s="17">
        <v>11112.85</v>
      </c>
      <c r="J222" s="22">
        <v>7500</v>
      </c>
    </row>
    <row r="223" spans="1:10" ht="25.5">
      <c r="A223" s="10" t="s">
        <v>506</v>
      </c>
      <c r="B223" s="18" t="s">
        <v>187</v>
      </c>
      <c r="C223" s="18" t="s">
        <v>37</v>
      </c>
      <c r="D223" s="18" t="s">
        <v>163</v>
      </c>
      <c r="E223" s="18" t="s">
        <v>173</v>
      </c>
      <c r="F223" s="17">
        <v>4342.9399999999996</v>
      </c>
      <c r="G223" s="17">
        <f t="shared" si="2"/>
        <v>0</v>
      </c>
      <c r="H223" s="17">
        <v>4342.9399999999996</v>
      </c>
      <c r="I223" s="17">
        <v>11112.85</v>
      </c>
      <c r="J223" s="22">
        <v>7500</v>
      </c>
    </row>
    <row r="224" spans="1:10">
      <c r="A224" s="9" t="s">
        <v>188</v>
      </c>
      <c r="B224" s="16" t="s">
        <v>189</v>
      </c>
      <c r="C224" s="16"/>
      <c r="D224" s="16"/>
      <c r="E224" s="16"/>
      <c r="F224" s="17">
        <v>1742.76045</v>
      </c>
      <c r="G224" s="17">
        <f t="shared" si="2"/>
        <v>0</v>
      </c>
      <c r="H224" s="17">
        <v>1742.76045</v>
      </c>
      <c r="I224" s="17">
        <v>1742.76045</v>
      </c>
      <c r="J224" s="22">
        <v>1742.76045</v>
      </c>
    </row>
    <row r="225" spans="1:10" ht="25.5">
      <c r="A225" s="10" t="s">
        <v>360</v>
      </c>
      <c r="B225" s="18" t="s">
        <v>189</v>
      </c>
      <c r="C225" s="18" t="s">
        <v>37</v>
      </c>
      <c r="D225" s="18" t="s">
        <v>163</v>
      </c>
      <c r="E225" s="18" t="s">
        <v>190</v>
      </c>
      <c r="F225" s="17">
        <v>1742.76045</v>
      </c>
      <c r="G225" s="17">
        <f t="shared" si="2"/>
        <v>0</v>
      </c>
      <c r="H225" s="17">
        <v>1742.76045</v>
      </c>
      <c r="I225" s="17">
        <v>1742.76045</v>
      </c>
      <c r="J225" s="22">
        <v>1742.76045</v>
      </c>
    </row>
    <row r="226" spans="1:10" ht="45.75" thickBot="1">
      <c r="A226" s="23" t="s">
        <v>191</v>
      </c>
      <c r="B226" s="24" t="s">
        <v>192</v>
      </c>
      <c r="C226" s="24"/>
      <c r="D226" s="24"/>
      <c r="E226" s="24"/>
      <c r="F226" s="11">
        <f>90827.30907+914.9</f>
        <v>91742.209069999997</v>
      </c>
      <c r="G226" s="17">
        <f t="shared" ref="G226:G297" si="3">SUM(H226-F226)</f>
        <v>0</v>
      </c>
      <c r="H226" s="11">
        <f>90827.30907+914.9</f>
        <v>91742.209069999997</v>
      </c>
      <c r="I226" s="11">
        <v>34009.35</v>
      </c>
      <c r="J226" s="25">
        <v>35320.699999999997</v>
      </c>
    </row>
    <row r="227" spans="1:10" ht="38.25">
      <c r="A227" s="20" t="s">
        <v>193</v>
      </c>
      <c r="B227" s="12" t="s">
        <v>194</v>
      </c>
      <c r="C227" s="12"/>
      <c r="D227" s="12"/>
      <c r="E227" s="12"/>
      <c r="F227" s="13">
        <f>58519.15907+862.6</f>
        <v>59381.75907</v>
      </c>
      <c r="G227" s="17">
        <f t="shared" si="3"/>
        <v>0</v>
      </c>
      <c r="H227" s="13">
        <f>58519.15907+862.6</f>
        <v>59381.75907</v>
      </c>
      <c r="I227" s="13">
        <v>14295</v>
      </c>
      <c r="J227" s="26">
        <v>15155</v>
      </c>
    </row>
    <row r="228" spans="1:10" ht="38.25">
      <c r="A228" s="21" t="s">
        <v>195</v>
      </c>
      <c r="B228" s="14" t="s">
        <v>196</v>
      </c>
      <c r="C228" s="14"/>
      <c r="D228" s="14"/>
      <c r="E228" s="14"/>
      <c r="F228" s="15">
        <v>3752.7590700000001</v>
      </c>
      <c r="G228" s="17">
        <f t="shared" si="3"/>
        <v>0</v>
      </c>
      <c r="H228" s="15">
        <v>3752.7590700000001</v>
      </c>
      <c r="I228" s="15">
        <v>1000</v>
      </c>
      <c r="J228" s="27">
        <v>1000</v>
      </c>
    </row>
    <row r="229" spans="1:10" ht="89.25">
      <c r="A229" s="9" t="s">
        <v>197</v>
      </c>
      <c r="B229" s="16" t="s">
        <v>198</v>
      </c>
      <c r="C229" s="16"/>
      <c r="D229" s="16"/>
      <c r="E229" s="16"/>
      <c r="F229" s="17">
        <v>3752.7590700000001</v>
      </c>
      <c r="G229" s="17">
        <f t="shared" si="3"/>
        <v>0</v>
      </c>
      <c r="H229" s="17">
        <v>3752.7590700000001</v>
      </c>
      <c r="I229" s="17">
        <v>1000</v>
      </c>
      <c r="J229" s="22">
        <v>1000</v>
      </c>
    </row>
    <row r="230" spans="1:10" ht="102">
      <c r="A230" s="10" t="s">
        <v>547</v>
      </c>
      <c r="B230" s="18" t="s">
        <v>198</v>
      </c>
      <c r="C230" s="18" t="s">
        <v>49</v>
      </c>
      <c r="D230" s="18" t="s">
        <v>26</v>
      </c>
      <c r="E230" s="18" t="s">
        <v>27</v>
      </c>
      <c r="F230" s="17">
        <v>3752.7590700000001</v>
      </c>
      <c r="G230" s="17">
        <f t="shared" si="3"/>
        <v>0</v>
      </c>
      <c r="H230" s="17">
        <v>3752.7590700000001</v>
      </c>
      <c r="I230" s="17">
        <v>1000</v>
      </c>
      <c r="J230" s="22">
        <v>1000</v>
      </c>
    </row>
    <row r="231" spans="1:10" ht="51">
      <c r="A231" s="21" t="s">
        <v>199</v>
      </c>
      <c r="B231" s="14" t="s">
        <v>200</v>
      </c>
      <c r="C231" s="14"/>
      <c r="D231" s="14"/>
      <c r="E231" s="14"/>
      <c r="F231" s="15">
        <f>54766.4+862.6</f>
        <v>55629</v>
      </c>
      <c r="G231" s="17">
        <f t="shared" si="3"/>
        <v>0</v>
      </c>
      <c r="H231" s="15">
        <f>54766.4+862.6</f>
        <v>55629</v>
      </c>
      <c r="I231" s="15">
        <v>13295</v>
      </c>
      <c r="J231" s="27">
        <v>14155</v>
      </c>
    </row>
    <row r="232" spans="1:10" ht="114.75">
      <c r="A232" s="9" t="s">
        <v>201</v>
      </c>
      <c r="B232" s="16" t="s">
        <v>202</v>
      </c>
      <c r="C232" s="16"/>
      <c r="D232" s="16"/>
      <c r="E232" s="16"/>
      <c r="F232" s="17">
        <v>7108</v>
      </c>
      <c r="G232" s="17">
        <f t="shared" si="3"/>
        <v>0</v>
      </c>
      <c r="H232" s="17">
        <v>7108</v>
      </c>
      <c r="I232" s="17">
        <v>6180</v>
      </c>
      <c r="J232" s="22">
        <v>6410</v>
      </c>
    </row>
    <row r="233" spans="1:10" ht="114.75">
      <c r="A233" s="10" t="s">
        <v>507</v>
      </c>
      <c r="B233" s="18" t="s">
        <v>202</v>
      </c>
      <c r="C233" s="18" t="s">
        <v>37</v>
      </c>
      <c r="D233" s="18" t="s">
        <v>38</v>
      </c>
      <c r="E233" s="18" t="s">
        <v>203</v>
      </c>
      <c r="F233" s="17">
        <v>7108</v>
      </c>
      <c r="G233" s="17">
        <f t="shared" si="3"/>
        <v>0</v>
      </c>
      <c r="H233" s="17">
        <v>7108</v>
      </c>
      <c r="I233" s="17">
        <v>6180</v>
      </c>
      <c r="J233" s="22">
        <v>6410</v>
      </c>
    </row>
    <row r="234" spans="1:10" ht="89.25">
      <c r="A234" s="9" t="s">
        <v>204</v>
      </c>
      <c r="B234" s="16" t="s">
        <v>205</v>
      </c>
      <c r="C234" s="16"/>
      <c r="D234" s="16"/>
      <c r="E234" s="16"/>
      <c r="F234" s="17">
        <v>6670</v>
      </c>
      <c r="G234" s="17">
        <f t="shared" si="3"/>
        <v>0</v>
      </c>
      <c r="H234" s="17">
        <v>6670</v>
      </c>
      <c r="I234" s="17">
        <v>7115</v>
      </c>
      <c r="J234" s="22">
        <v>7745</v>
      </c>
    </row>
    <row r="235" spans="1:10" ht="89.25">
      <c r="A235" s="10" t="s">
        <v>508</v>
      </c>
      <c r="B235" s="18" t="s">
        <v>205</v>
      </c>
      <c r="C235" s="18" t="s">
        <v>37</v>
      </c>
      <c r="D235" s="18" t="s">
        <v>38</v>
      </c>
      <c r="E235" s="18" t="s">
        <v>203</v>
      </c>
      <c r="F235" s="17">
        <v>6670</v>
      </c>
      <c r="G235" s="17">
        <f t="shared" si="3"/>
        <v>0</v>
      </c>
      <c r="H235" s="17">
        <v>6670</v>
      </c>
      <c r="I235" s="17">
        <v>7115</v>
      </c>
      <c r="J235" s="22">
        <v>7745</v>
      </c>
    </row>
    <row r="236" spans="1:10" ht="89.25">
      <c r="A236" s="9" t="s">
        <v>206</v>
      </c>
      <c r="B236" s="16" t="s">
        <v>207</v>
      </c>
      <c r="C236" s="16"/>
      <c r="D236" s="16"/>
      <c r="E236" s="16"/>
      <c r="F236" s="17">
        <f>36243+1271+950</f>
        <v>38464</v>
      </c>
      <c r="G236" s="17">
        <f t="shared" si="3"/>
        <v>0</v>
      </c>
      <c r="H236" s="17">
        <f>36243+1271+950</f>
        <v>38464</v>
      </c>
      <c r="I236" s="17">
        <v>0</v>
      </c>
      <c r="J236" s="22">
        <v>0</v>
      </c>
    </row>
    <row r="237" spans="1:10" ht="102">
      <c r="A237" s="10" t="s">
        <v>509</v>
      </c>
      <c r="B237" s="18" t="s">
        <v>207</v>
      </c>
      <c r="C237" s="18" t="s">
        <v>37</v>
      </c>
      <c r="D237" s="18" t="s">
        <v>38</v>
      </c>
      <c r="E237" s="18" t="s">
        <v>39</v>
      </c>
      <c r="F237" s="17">
        <f>36243+1271+950</f>
        <v>38464</v>
      </c>
      <c r="G237" s="17">
        <f t="shared" si="3"/>
        <v>0</v>
      </c>
      <c r="H237" s="17">
        <f>36243+1271+950</f>
        <v>38464</v>
      </c>
      <c r="I237" s="17">
        <v>0</v>
      </c>
      <c r="J237" s="22">
        <v>0</v>
      </c>
    </row>
    <row r="238" spans="1:10" ht="114.75">
      <c r="A238" s="9" t="s">
        <v>208</v>
      </c>
      <c r="B238" s="16" t="s">
        <v>209</v>
      </c>
      <c r="C238" s="16"/>
      <c r="D238" s="16"/>
      <c r="E238" s="16"/>
      <c r="F238" s="17">
        <f>4745.4-1358.4</f>
        <v>3386.9999999999995</v>
      </c>
      <c r="G238" s="17">
        <f t="shared" si="3"/>
        <v>0</v>
      </c>
      <c r="H238" s="17">
        <f>4745.4-1358.4</f>
        <v>3386.9999999999995</v>
      </c>
      <c r="I238" s="17">
        <v>0</v>
      </c>
      <c r="J238" s="22">
        <v>0</v>
      </c>
    </row>
    <row r="239" spans="1:10" ht="127.5">
      <c r="A239" s="10" t="s">
        <v>510</v>
      </c>
      <c r="B239" s="18" t="s">
        <v>209</v>
      </c>
      <c r="C239" s="18" t="s">
        <v>37</v>
      </c>
      <c r="D239" s="18" t="s">
        <v>38</v>
      </c>
      <c r="E239" s="18" t="s">
        <v>39</v>
      </c>
      <c r="F239" s="17">
        <f>4745.4-1358.4</f>
        <v>3386.9999999999995</v>
      </c>
      <c r="G239" s="17">
        <f t="shared" si="3"/>
        <v>0</v>
      </c>
      <c r="H239" s="17">
        <f>4745.4-1358.4</f>
        <v>3386.9999999999995</v>
      </c>
      <c r="I239" s="17">
        <v>0</v>
      </c>
      <c r="J239" s="22">
        <v>0</v>
      </c>
    </row>
    <row r="240" spans="1:10" ht="89.25">
      <c r="A240" s="20" t="s">
        <v>210</v>
      </c>
      <c r="B240" s="12" t="s">
        <v>211</v>
      </c>
      <c r="C240" s="12"/>
      <c r="D240" s="12"/>
      <c r="E240" s="12"/>
      <c r="F240" s="13">
        <v>8301</v>
      </c>
      <c r="G240" s="17">
        <f t="shared" si="3"/>
        <v>0</v>
      </c>
      <c r="H240" s="13">
        <v>8301</v>
      </c>
      <c r="I240" s="13">
        <v>6157.6</v>
      </c>
      <c r="J240" s="26">
        <v>6020</v>
      </c>
    </row>
    <row r="241" spans="1:10" ht="102">
      <c r="A241" s="21" t="s">
        <v>212</v>
      </c>
      <c r="B241" s="14" t="s">
        <v>213</v>
      </c>
      <c r="C241" s="14"/>
      <c r="D241" s="14"/>
      <c r="E241" s="14"/>
      <c r="F241" s="15">
        <v>8301</v>
      </c>
      <c r="G241" s="17">
        <f t="shared" si="3"/>
        <v>0</v>
      </c>
      <c r="H241" s="15">
        <v>8301</v>
      </c>
      <c r="I241" s="15">
        <v>6157.6</v>
      </c>
      <c r="J241" s="27">
        <v>6020</v>
      </c>
    </row>
    <row r="242" spans="1:10" ht="140.25">
      <c r="A242" s="9" t="s">
        <v>214</v>
      </c>
      <c r="B242" s="16" t="s">
        <v>215</v>
      </c>
      <c r="C242" s="16"/>
      <c r="D242" s="16"/>
      <c r="E242" s="16"/>
      <c r="F242" s="17">
        <v>7776</v>
      </c>
      <c r="G242" s="17">
        <f t="shared" si="3"/>
        <v>0</v>
      </c>
      <c r="H242" s="17">
        <v>7776</v>
      </c>
      <c r="I242" s="17">
        <v>6157.6</v>
      </c>
      <c r="J242" s="22">
        <v>6020</v>
      </c>
    </row>
    <row r="243" spans="1:10" ht="153">
      <c r="A243" s="10" t="s">
        <v>495</v>
      </c>
      <c r="B243" s="18" t="s">
        <v>215</v>
      </c>
      <c r="C243" s="18" t="s">
        <v>48</v>
      </c>
      <c r="D243" s="18" t="s">
        <v>66</v>
      </c>
      <c r="E243" s="18" t="s">
        <v>216</v>
      </c>
      <c r="F243" s="17">
        <v>7776</v>
      </c>
      <c r="G243" s="17">
        <f t="shared" si="3"/>
        <v>0</v>
      </c>
      <c r="H243" s="17">
        <v>7776</v>
      </c>
      <c r="I243" s="17">
        <v>6157.6</v>
      </c>
      <c r="J243" s="22">
        <v>6020</v>
      </c>
    </row>
    <row r="244" spans="1:10" ht="153">
      <c r="A244" s="9" t="s">
        <v>217</v>
      </c>
      <c r="B244" s="16" t="s">
        <v>218</v>
      </c>
      <c r="C244" s="16"/>
      <c r="D244" s="16"/>
      <c r="E244" s="16"/>
      <c r="F244" s="17">
        <v>525</v>
      </c>
      <c r="G244" s="17">
        <f t="shared" si="3"/>
        <v>0</v>
      </c>
      <c r="H244" s="17">
        <v>525</v>
      </c>
      <c r="I244" s="17">
        <v>0</v>
      </c>
      <c r="J244" s="22">
        <v>0</v>
      </c>
    </row>
    <row r="245" spans="1:10" ht="165.75">
      <c r="A245" s="10" t="s">
        <v>496</v>
      </c>
      <c r="B245" s="18" t="s">
        <v>218</v>
      </c>
      <c r="C245" s="18" t="s">
        <v>48</v>
      </c>
      <c r="D245" s="18" t="s">
        <v>66</v>
      </c>
      <c r="E245" s="18" t="s">
        <v>219</v>
      </c>
      <c r="F245" s="17">
        <v>525</v>
      </c>
      <c r="G245" s="17">
        <f t="shared" si="3"/>
        <v>0</v>
      </c>
      <c r="H245" s="17">
        <v>525</v>
      </c>
      <c r="I245" s="17">
        <v>0</v>
      </c>
      <c r="J245" s="22">
        <v>0</v>
      </c>
    </row>
    <row r="246" spans="1:10" ht="25.5">
      <c r="A246" s="20" t="s">
        <v>220</v>
      </c>
      <c r="B246" s="12" t="s">
        <v>221</v>
      </c>
      <c r="C246" s="12"/>
      <c r="D246" s="12"/>
      <c r="E246" s="12"/>
      <c r="F246" s="13">
        <f>24007.15+52.3</f>
        <v>24059.45</v>
      </c>
      <c r="G246" s="17">
        <f t="shared" si="3"/>
        <v>0</v>
      </c>
      <c r="H246" s="13">
        <f>24007.15+52.3</f>
        <v>24059.45</v>
      </c>
      <c r="I246" s="13">
        <v>13556.75</v>
      </c>
      <c r="J246" s="26">
        <v>14145.7</v>
      </c>
    </row>
    <row r="247" spans="1:10" ht="51">
      <c r="A247" s="21" t="s">
        <v>222</v>
      </c>
      <c r="B247" s="14" t="s">
        <v>223</v>
      </c>
      <c r="C247" s="14"/>
      <c r="D247" s="14"/>
      <c r="E247" s="14"/>
      <c r="F247" s="15">
        <v>12874.95</v>
      </c>
      <c r="G247" s="17">
        <f t="shared" si="3"/>
        <v>0</v>
      </c>
      <c r="H247" s="15">
        <v>12874.95</v>
      </c>
      <c r="I247" s="15">
        <v>13556.75</v>
      </c>
      <c r="J247" s="27">
        <v>14145.7</v>
      </c>
    </row>
    <row r="248" spans="1:10" ht="102">
      <c r="A248" s="9" t="s">
        <v>224</v>
      </c>
      <c r="B248" s="16" t="s">
        <v>225</v>
      </c>
      <c r="C248" s="16"/>
      <c r="D248" s="16"/>
      <c r="E248" s="16"/>
      <c r="F248" s="17">
        <v>12281.65</v>
      </c>
      <c r="G248" s="17">
        <f t="shared" si="3"/>
        <v>0</v>
      </c>
      <c r="H248" s="17">
        <v>12281.65</v>
      </c>
      <c r="I248" s="17">
        <v>13556.75</v>
      </c>
      <c r="J248" s="22">
        <v>14145.7</v>
      </c>
    </row>
    <row r="249" spans="1:10" ht="178.5">
      <c r="A249" s="10" t="s">
        <v>440</v>
      </c>
      <c r="B249" s="18" t="s">
        <v>225</v>
      </c>
      <c r="C249" s="18" t="s">
        <v>25</v>
      </c>
      <c r="D249" s="18" t="s">
        <v>26</v>
      </c>
      <c r="E249" s="18" t="s">
        <v>226</v>
      </c>
      <c r="F249" s="17">
        <v>10401.5</v>
      </c>
      <c r="G249" s="17">
        <f t="shared" si="3"/>
        <v>0</v>
      </c>
      <c r="H249" s="17">
        <v>10401.5</v>
      </c>
      <c r="I249" s="17">
        <v>11374</v>
      </c>
      <c r="J249" s="22">
        <v>11829</v>
      </c>
    </row>
    <row r="250" spans="1:10" ht="140.25">
      <c r="A250" s="10" t="s">
        <v>472</v>
      </c>
      <c r="B250" s="18" t="s">
        <v>225</v>
      </c>
      <c r="C250" s="18" t="s">
        <v>28</v>
      </c>
      <c r="D250" s="18" t="s">
        <v>26</v>
      </c>
      <c r="E250" s="18" t="s">
        <v>226</v>
      </c>
      <c r="F250" s="17">
        <v>1880.15</v>
      </c>
      <c r="G250" s="17">
        <f t="shared" si="3"/>
        <v>0</v>
      </c>
      <c r="H250" s="17">
        <v>1880.15</v>
      </c>
      <c r="I250" s="17">
        <v>2182.75</v>
      </c>
      <c r="J250" s="22">
        <v>2316.6999999999998</v>
      </c>
    </row>
    <row r="251" spans="1:10" ht="89.25">
      <c r="A251" s="9" t="s">
        <v>227</v>
      </c>
      <c r="B251" s="16" t="s">
        <v>228</v>
      </c>
      <c r="C251" s="16"/>
      <c r="D251" s="16"/>
      <c r="E251" s="16"/>
      <c r="F251" s="17">
        <v>593.29999999999995</v>
      </c>
      <c r="G251" s="17">
        <f t="shared" si="3"/>
        <v>0</v>
      </c>
      <c r="H251" s="17">
        <v>593.29999999999995</v>
      </c>
      <c r="I251" s="17">
        <v>0</v>
      </c>
      <c r="J251" s="22">
        <v>0</v>
      </c>
    </row>
    <row r="252" spans="1:10" ht="153">
      <c r="A252" s="10" t="s">
        <v>441</v>
      </c>
      <c r="B252" s="18" t="s">
        <v>228</v>
      </c>
      <c r="C252" s="18" t="s">
        <v>25</v>
      </c>
      <c r="D252" s="18" t="s">
        <v>26</v>
      </c>
      <c r="E252" s="18" t="s">
        <v>226</v>
      </c>
      <c r="F252" s="17">
        <v>593.29999999999995</v>
      </c>
      <c r="G252" s="17">
        <f t="shared" si="3"/>
        <v>0</v>
      </c>
      <c r="H252" s="17">
        <v>593.29999999999995</v>
      </c>
      <c r="I252" s="17">
        <v>0</v>
      </c>
      <c r="J252" s="22">
        <v>0</v>
      </c>
    </row>
    <row r="253" spans="1:10" ht="38.25">
      <c r="A253" s="21" t="s">
        <v>229</v>
      </c>
      <c r="B253" s="14" t="s">
        <v>230</v>
      </c>
      <c r="C253" s="14"/>
      <c r="D253" s="14"/>
      <c r="E253" s="14"/>
      <c r="F253" s="15">
        <f>11132.2+52.3</f>
        <v>11184.5</v>
      </c>
      <c r="G253" s="17">
        <f t="shared" si="3"/>
        <v>0</v>
      </c>
      <c r="H253" s="15">
        <f>11132.2+52.3</f>
        <v>11184.5</v>
      </c>
      <c r="I253" s="15">
        <v>0</v>
      </c>
      <c r="J253" s="27">
        <v>0</v>
      </c>
    </row>
    <row r="254" spans="1:10" ht="63.75">
      <c r="A254" s="45" t="s">
        <v>557</v>
      </c>
      <c r="B254" s="38" t="s">
        <v>556</v>
      </c>
      <c r="C254" s="38" t="s">
        <v>49</v>
      </c>
      <c r="D254" s="38" t="s">
        <v>26</v>
      </c>
      <c r="E254" s="38" t="s">
        <v>27</v>
      </c>
      <c r="F254" s="43">
        <v>52.3</v>
      </c>
      <c r="G254" s="17">
        <f t="shared" si="3"/>
        <v>0</v>
      </c>
      <c r="H254" s="43">
        <v>52.3</v>
      </c>
      <c r="I254" s="43">
        <v>0</v>
      </c>
      <c r="J254" s="44">
        <v>0</v>
      </c>
    </row>
    <row r="255" spans="1:10" ht="76.5">
      <c r="A255" s="42" t="s">
        <v>558</v>
      </c>
      <c r="B255" s="38" t="s">
        <v>556</v>
      </c>
      <c r="C255" s="38" t="s">
        <v>49</v>
      </c>
      <c r="D255" s="38" t="s">
        <v>26</v>
      </c>
      <c r="E255" s="38" t="s">
        <v>27</v>
      </c>
      <c r="F255" s="43">
        <v>52.3</v>
      </c>
      <c r="G255" s="17">
        <f t="shared" si="3"/>
        <v>0</v>
      </c>
      <c r="H255" s="43">
        <v>52.3</v>
      </c>
      <c r="I255" s="43">
        <v>0</v>
      </c>
      <c r="J255" s="44">
        <v>0</v>
      </c>
    </row>
    <row r="256" spans="1:10" ht="89.25">
      <c r="A256" s="9" t="s">
        <v>421</v>
      </c>
      <c r="B256" s="16" t="s">
        <v>422</v>
      </c>
      <c r="C256" s="16"/>
      <c r="D256" s="16"/>
      <c r="E256" s="16"/>
      <c r="F256" s="17">
        <v>521</v>
      </c>
      <c r="G256" s="17">
        <f t="shared" si="3"/>
        <v>0</v>
      </c>
      <c r="H256" s="17">
        <v>521</v>
      </c>
      <c r="I256" s="17">
        <v>0</v>
      </c>
      <c r="J256" s="22">
        <v>0</v>
      </c>
    </row>
    <row r="257" spans="1:11" ht="165.75">
      <c r="A257" s="10" t="s">
        <v>442</v>
      </c>
      <c r="B257" s="18" t="s">
        <v>422</v>
      </c>
      <c r="C257" s="18" t="s">
        <v>25</v>
      </c>
      <c r="D257" s="18" t="s">
        <v>26</v>
      </c>
      <c r="E257" s="18" t="s">
        <v>27</v>
      </c>
      <c r="F257" s="17">
        <v>501</v>
      </c>
      <c r="G257" s="17">
        <f t="shared" si="3"/>
        <v>0</v>
      </c>
      <c r="H257" s="17">
        <v>501</v>
      </c>
      <c r="I257" s="17">
        <v>0</v>
      </c>
      <c r="J257" s="22">
        <v>0</v>
      </c>
    </row>
    <row r="258" spans="1:11" ht="114.75">
      <c r="A258" s="10" t="s">
        <v>473</v>
      </c>
      <c r="B258" s="18" t="s">
        <v>422</v>
      </c>
      <c r="C258" s="18" t="s">
        <v>28</v>
      </c>
      <c r="D258" s="18" t="s">
        <v>26</v>
      </c>
      <c r="E258" s="18" t="s">
        <v>27</v>
      </c>
      <c r="F258" s="17">
        <v>20</v>
      </c>
      <c r="G258" s="17">
        <f t="shared" si="3"/>
        <v>0</v>
      </c>
      <c r="H258" s="17">
        <v>20</v>
      </c>
      <c r="I258" s="17">
        <v>0</v>
      </c>
      <c r="J258" s="22">
        <v>0</v>
      </c>
    </row>
    <row r="259" spans="1:11" ht="63.75">
      <c r="A259" s="9" t="s">
        <v>231</v>
      </c>
      <c r="B259" s="16" t="s">
        <v>232</v>
      </c>
      <c r="C259" s="16"/>
      <c r="D259" s="16"/>
      <c r="E259" s="16"/>
      <c r="F259" s="17">
        <v>10611.2</v>
      </c>
      <c r="G259" s="17">
        <f t="shared" si="3"/>
        <v>0</v>
      </c>
      <c r="H259" s="17">
        <v>10611.2</v>
      </c>
      <c r="I259" s="17">
        <v>0</v>
      </c>
      <c r="J259" s="22">
        <v>0</v>
      </c>
    </row>
    <row r="260" spans="1:11" ht="153">
      <c r="A260" s="10" t="s">
        <v>443</v>
      </c>
      <c r="B260" s="18" t="s">
        <v>232</v>
      </c>
      <c r="C260" s="18" t="s">
        <v>25</v>
      </c>
      <c r="D260" s="18" t="s">
        <v>26</v>
      </c>
      <c r="E260" s="18" t="s">
        <v>27</v>
      </c>
      <c r="F260" s="17">
        <v>10286.200000000001</v>
      </c>
      <c r="G260" s="17">
        <f t="shared" si="3"/>
        <v>0</v>
      </c>
      <c r="H260" s="17">
        <v>10286.200000000001</v>
      </c>
      <c r="I260" s="17">
        <v>0</v>
      </c>
      <c r="J260" s="22">
        <v>0</v>
      </c>
    </row>
    <row r="261" spans="1:11" ht="102">
      <c r="A261" s="10" t="s">
        <v>474</v>
      </c>
      <c r="B261" s="18" t="s">
        <v>232</v>
      </c>
      <c r="C261" s="18" t="s">
        <v>28</v>
      </c>
      <c r="D261" s="18" t="s">
        <v>26</v>
      </c>
      <c r="E261" s="18" t="s">
        <v>27</v>
      </c>
      <c r="F261" s="17">
        <v>325</v>
      </c>
      <c r="G261" s="17">
        <f t="shared" si="3"/>
        <v>0</v>
      </c>
      <c r="H261" s="17">
        <v>325</v>
      </c>
      <c r="I261" s="17">
        <v>0</v>
      </c>
      <c r="J261" s="22">
        <v>0</v>
      </c>
    </row>
    <row r="262" spans="1:11" ht="105.75" thickBot="1">
      <c r="A262" s="23" t="s">
        <v>233</v>
      </c>
      <c r="B262" s="24" t="s">
        <v>234</v>
      </c>
      <c r="C262" s="24"/>
      <c r="D262" s="24"/>
      <c r="E262" s="24"/>
      <c r="F262" s="46">
        <f>19789.82857+2001.2+963.7</f>
        <v>22754.728570000003</v>
      </c>
      <c r="G262" s="17">
        <f t="shared" si="3"/>
        <v>49.999999999996362</v>
      </c>
      <c r="H262" s="46">
        <f>22754.72857+50</f>
        <v>22804.728569999999</v>
      </c>
      <c r="I262" s="11">
        <v>17767.8</v>
      </c>
      <c r="J262" s="25">
        <v>15229.5</v>
      </c>
    </row>
    <row r="263" spans="1:11" ht="38.25">
      <c r="A263" s="20" t="s">
        <v>235</v>
      </c>
      <c r="B263" s="12" t="s">
        <v>236</v>
      </c>
      <c r="C263" s="12"/>
      <c r="D263" s="12"/>
      <c r="E263" s="12"/>
      <c r="F263" s="13">
        <v>773.3</v>
      </c>
      <c r="G263" s="17">
        <f t="shared" si="3"/>
        <v>0</v>
      </c>
      <c r="H263" s="13">
        <v>773.3</v>
      </c>
      <c r="I263" s="13">
        <v>470.2</v>
      </c>
      <c r="J263" s="26">
        <v>400.1</v>
      </c>
    </row>
    <row r="264" spans="1:11" ht="25.5">
      <c r="A264" s="21" t="s">
        <v>237</v>
      </c>
      <c r="B264" s="14" t="s">
        <v>238</v>
      </c>
      <c r="C264" s="14"/>
      <c r="D264" s="14"/>
      <c r="E264" s="14"/>
      <c r="F264" s="15">
        <v>773.3</v>
      </c>
      <c r="G264" s="17">
        <f t="shared" si="3"/>
        <v>0</v>
      </c>
      <c r="H264" s="15">
        <v>773.3</v>
      </c>
      <c r="I264" s="15">
        <v>470.2</v>
      </c>
      <c r="J264" s="27">
        <v>400.1</v>
      </c>
    </row>
    <row r="265" spans="1:11" ht="127.5">
      <c r="A265" s="9" t="s">
        <v>239</v>
      </c>
      <c r="B265" s="16" t="s">
        <v>240</v>
      </c>
      <c r="C265" s="16"/>
      <c r="D265" s="16"/>
      <c r="E265" s="16"/>
      <c r="F265" s="17">
        <v>773.3</v>
      </c>
      <c r="G265" s="17">
        <f t="shared" si="3"/>
        <v>0</v>
      </c>
      <c r="H265" s="17">
        <v>773.3</v>
      </c>
      <c r="I265" s="17">
        <v>470.2</v>
      </c>
      <c r="J265" s="22">
        <v>400.1</v>
      </c>
    </row>
    <row r="266" spans="1:11" ht="165.75">
      <c r="A266" s="10" t="s">
        <v>536</v>
      </c>
      <c r="B266" s="18" t="s">
        <v>240</v>
      </c>
      <c r="C266" s="18" t="s">
        <v>65</v>
      </c>
      <c r="D266" s="18" t="s">
        <v>241</v>
      </c>
      <c r="E266" s="18" t="s">
        <v>242</v>
      </c>
      <c r="F266" s="17">
        <v>773.3</v>
      </c>
      <c r="G266" s="17">
        <f t="shared" si="3"/>
        <v>0</v>
      </c>
      <c r="H266" s="17">
        <v>773.3</v>
      </c>
      <c r="I266" s="17">
        <v>470.2</v>
      </c>
      <c r="J266" s="22">
        <v>400.1</v>
      </c>
    </row>
    <row r="267" spans="1:11" ht="38.25">
      <c r="A267" s="20" t="s">
        <v>243</v>
      </c>
      <c r="B267" s="12" t="s">
        <v>244</v>
      </c>
      <c r="C267" s="12"/>
      <c r="D267" s="12"/>
      <c r="E267" s="12"/>
      <c r="F267" s="13">
        <v>3001.0285699999999</v>
      </c>
      <c r="G267" s="17">
        <f t="shared" si="3"/>
        <v>50</v>
      </c>
      <c r="H267" s="13">
        <f>3001.02857+50</f>
        <v>3051.0285699999999</v>
      </c>
      <c r="I267" s="13">
        <v>2591</v>
      </c>
      <c r="J267" s="26">
        <v>0</v>
      </c>
    </row>
    <row r="268" spans="1:11" ht="63.75">
      <c r="A268" s="21" t="s">
        <v>245</v>
      </c>
      <c r="B268" s="14" t="s">
        <v>246</v>
      </c>
      <c r="C268" s="14"/>
      <c r="D268" s="14"/>
      <c r="E268" s="14"/>
      <c r="F268" s="15">
        <v>0</v>
      </c>
      <c r="G268" s="17">
        <f t="shared" si="3"/>
        <v>0</v>
      </c>
      <c r="H268" s="15">
        <v>0</v>
      </c>
      <c r="I268" s="15">
        <v>2591</v>
      </c>
      <c r="J268" s="27">
        <v>0</v>
      </c>
    </row>
    <row r="269" spans="1:11" ht="114.75">
      <c r="A269" s="9" t="s">
        <v>247</v>
      </c>
      <c r="B269" s="16" t="s">
        <v>248</v>
      </c>
      <c r="C269" s="16"/>
      <c r="D269" s="16"/>
      <c r="E269" s="16"/>
      <c r="F269" s="17">
        <v>0</v>
      </c>
      <c r="G269" s="17">
        <f t="shared" si="3"/>
        <v>0</v>
      </c>
      <c r="H269" s="17">
        <v>0</v>
      </c>
      <c r="I269" s="17">
        <v>2591</v>
      </c>
      <c r="J269" s="22">
        <v>0</v>
      </c>
    </row>
    <row r="270" spans="1:11" ht="127.5">
      <c r="A270" s="10" t="s">
        <v>497</v>
      </c>
      <c r="B270" s="18" t="s">
        <v>248</v>
      </c>
      <c r="C270" s="18" t="s">
        <v>48</v>
      </c>
      <c r="D270" s="18" t="s">
        <v>66</v>
      </c>
      <c r="E270" s="18" t="s">
        <v>219</v>
      </c>
      <c r="F270" s="17">
        <v>0</v>
      </c>
      <c r="G270" s="17">
        <f t="shared" si="3"/>
        <v>0</v>
      </c>
      <c r="H270" s="17">
        <v>0</v>
      </c>
      <c r="I270" s="17">
        <v>2591</v>
      </c>
      <c r="J270" s="22">
        <v>0</v>
      </c>
    </row>
    <row r="271" spans="1:11" ht="44.25" customHeight="1">
      <c r="A271" s="21" t="s">
        <v>572</v>
      </c>
      <c r="B271" s="14" t="s">
        <v>249</v>
      </c>
      <c r="C271" s="14"/>
      <c r="D271" s="14"/>
      <c r="E271" s="14"/>
      <c r="F271" s="15">
        <v>3001.0285699999999</v>
      </c>
      <c r="G271" s="17">
        <f t="shared" si="3"/>
        <v>50</v>
      </c>
      <c r="H271" s="15">
        <f>3001.02857+50</f>
        <v>3051.0285699999999</v>
      </c>
      <c r="I271" s="15">
        <v>0</v>
      </c>
      <c r="J271" s="27">
        <v>0</v>
      </c>
    </row>
    <row r="272" spans="1:11" ht="44.25" customHeight="1">
      <c r="A272" s="50" t="s">
        <v>574</v>
      </c>
      <c r="B272" s="38" t="s">
        <v>596</v>
      </c>
      <c r="C272" s="53"/>
      <c r="D272" s="53"/>
      <c r="E272" s="53"/>
      <c r="F272" s="39">
        <v>0</v>
      </c>
      <c r="G272" s="17">
        <f t="shared" si="3"/>
        <v>50</v>
      </c>
      <c r="H272" s="43">
        <v>50</v>
      </c>
      <c r="I272" s="43">
        <v>0</v>
      </c>
      <c r="J272" s="44">
        <v>0</v>
      </c>
      <c r="K272" s="55"/>
    </row>
    <row r="273" spans="1:15" ht="44.25" customHeight="1">
      <c r="A273" s="50" t="s">
        <v>597</v>
      </c>
      <c r="B273" s="38" t="s">
        <v>596</v>
      </c>
      <c r="C273" s="38" t="s">
        <v>37</v>
      </c>
      <c r="D273" s="38" t="s">
        <v>163</v>
      </c>
      <c r="E273" s="38" t="s">
        <v>190</v>
      </c>
      <c r="F273" s="39">
        <v>0</v>
      </c>
      <c r="G273" s="17">
        <f t="shared" si="3"/>
        <v>50</v>
      </c>
      <c r="H273" s="43">
        <v>50</v>
      </c>
      <c r="I273" s="43">
        <v>0</v>
      </c>
      <c r="J273" s="44">
        <v>0</v>
      </c>
      <c r="K273" s="55"/>
    </row>
    <row r="274" spans="1:15" ht="114.75">
      <c r="A274" s="9" t="s">
        <v>250</v>
      </c>
      <c r="B274" s="16" t="s">
        <v>251</v>
      </c>
      <c r="C274" s="16"/>
      <c r="D274" s="16"/>
      <c r="E274" s="16"/>
      <c r="F274" s="17">
        <v>3001.0285699999999</v>
      </c>
      <c r="G274" s="17">
        <f t="shared" si="3"/>
        <v>0</v>
      </c>
      <c r="H274" s="17">
        <v>3001.0285699999999</v>
      </c>
      <c r="I274" s="17">
        <v>0</v>
      </c>
      <c r="J274" s="22">
        <v>0</v>
      </c>
    </row>
    <row r="275" spans="1:15" ht="127.5">
      <c r="A275" s="10" t="s">
        <v>511</v>
      </c>
      <c r="B275" s="18" t="s">
        <v>251</v>
      </c>
      <c r="C275" s="18" t="s">
        <v>37</v>
      </c>
      <c r="D275" s="18" t="s">
        <v>163</v>
      </c>
      <c r="E275" s="18" t="s">
        <v>190</v>
      </c>
      <c r="F275" s="17">
        <v>3001.0285699999999</v>
      </c>
      <c r="G275" s="17">
        <f t="shared" si="3"/>
        <v>0</v>
      </c>
      <c r="H275" s="17">
        <v>3001.0285699999999</v>
      </c>
      <c r="I275" s="17">
        <v>0</v>
      </c>
      <c r="J275" s="22">
        <v>0</v>
      </c>
    </row>
    <row r="276" spans="1:15" ht="51">
      <c r="A276" s="20" t="s">
        <v>252</v>
      </c>
      <c r="B276" s="12" t="s">
        <v>253</v>
      </c>
      <c r="C276" s="12"/>
      <c r="D276" s="12"/>
      <c r="E276" s="12"/>
      <c r="F276" s="13">
        <f>1570+1000+963.7+76.2</f>
        <v>3609.8999999999996</v>
      </c>
      <c r="G276" s="17">
        <f t="shared" si="3"/>
        <v>0</v>
      </c>
      <c r="H276" s="13">
        <f>1570+1000+963.7+76.2</f>
        <v>3609.8999999999996</v>
      </c>
      <c r="I276" s="13">
        <v>851</v>
      </c>
      <c r="J276" s="26">
        <v>450</v>
      </c>
    </row>
    <row r="277" spans="1:15" ht="51">
      <c r="A277" s="21" t="s">
        <v>254</v>
      </c>
      <c r="B277" s="14" t="s">
        <v>255</v>
      </c>
      <c r="C277" s="14"/>
      <c r="D277" s="14"/>
      <c r="E277" s="14"/>
      <c r="F277" s="15">
        <f>1200+1000+325+76.2</f>
        <v>2601.1999999999998</v>
      </c>
      <c r="G277" s="17">
        <f t="shared" si="3"/>
        <v>0</v>
      </c>
      <c r="H277" s="15">
        <f>1200+1000+325+76.2</f>
        <v>2601.1999999999998</v>
      </c>
      <c r="I277" s="15">
        <v>600</v>
      </c>
      <c r="J277" s="27">
        <v>450</v>
      </c>
    </row>
    <row r="278" spans="1:15" ht="127.5">
      <c r="A278" s="9" t="s">
        <v>256</v>
      </c>
      <c r="B278" s="16" t="s">
        <v>257</v>
      </c>
      <c r="C278" s="16"/>
      <c r="D278" s="16"/>
      <c r="E278" s="16"/>
      <c r="F278" s="17">
        <f>1200+325</f>
        <v>1525</v>
      </c>
      <c r="G278" s="17">
        <f t="shared" si="3"/>
        <v>0</v>
      </c>
      <c r="H278" s="17">
        <f>1200+325</f>
        <v>1525</v>
      </c>
      <c r="I278" s="17">
        <v>600</v>
      </c>
      <c r="J278" s="22">
        <v>450</v>
      </c>
    </row>
    <row r="279" spans="1:15" ht="140.25">
      <c r="A279" s="10" t="s">
        <v>475</v>
      </c>
      <c r="B279" s="18" t="s">
        <v>257</v>
      </c>
      <c r="C279" s="18" t="s">
        <v>28</v>
      </c>
      <c r="D279" s="18" t="s">
        <v>241</v>
      </c>
      <c r="E279" s="18" t="s">
        <v>258</v>
      </c>
      <c r="F279" s="17">
        <f>1200+325</f>
        <v>1525</v>
      </c>
      <c r="G279" s="17">
        <f t="shared" si="3"/>
        <v>0</v>
      </c>
      <c r="H279" s="17">
        <f>1200+325</f>
        <v>1525</v>
      </c>
      <c r="I279" s="17">
        <v>600</v>
      </c>
      <c r="J279" s="22">
        <v>450</v>
      </c>
    </row>
    <row r="280" spans="1:15" ht="127.5">
      <c r="A280" s="52" t="s">
        <v>570</v>
      </c>
      <c r="B280" s="47" t="s">
        <v>569</v>
      </c>
      <c r="C280" s="18"/>
      <c r="D280" s="18"/>
      <c r="E280" s="18"/>
      <c r="F280" s="17">
        <v>76.2</v>
      </c>
      <c r="G280" s="17">
        <f t="shared" si="3"/>
        <v>0</v>
      </c>
      <c r="H280" s="17">
        <v>76.2</v>
      </c>
      <c r="I280" s="17">
        <v>0</v>
      </c>
      <c r="J280" s="22">
        <v>0</v>
      </c>
    </row>
    <row r="281" spans="1:15" ht="153">
      <c r="A281" s="48" t="s">
        <v>571</v>
      </c>
      <c r="B281" s="47" t="s">
        <v>569</v>
      </c>
      <c r="C281" s="47" t="s">
        <v>28</v>
      </c>
      <c r="D281" s="47" t="s">
        <v>26</v>
      </c>
      <c r="E281" s="47" t="s">
        <v>27</v>
      </c>
      <c r="F281" s="17">
        <v>76.2</v>
      </c>
      <c r="G281" s="17">
        <f t="shared" si="3"/>
        <v>0</v>
      </c>
      <c r="H281" s="17">
        <v>76.2</v>
      </c>
      <c r="I281" s="17">
        <v>0</v>
      </c>
      <c r="J281" s="22">
        <v>0</v>
      </c>
    </row>
    <row r="282" spans="1:15">
      <c r="A282" s="48" t="s">
        <v>560</v>
      </c>
      <c r="B282" s="47" t="s">
        <v>559</v>
      </c>
      <c r="C282" s="18"/>
      <c r="D282" s="18"/>
      <c r="E282" s="18"/>
      <c r="F282" s="17">
        <v>1000</v>
      </c>
      <c r="G282" s="17">
        <f t="shared" si="3"/>
        <v>0</v>
      </c>
      <c r="H282" s="17">
        <v>1000</v>
      </c>
      <c r="I282" s="17">
        <v>0</v>
      </c>
      <c r="J282" s="22">
        <v>0</v>
      </c>
    </row>
    <row r="283" spans="1:15" ht="25.5">
      <c r="A283" s="48" t="s">
        <v>561</v>
      </c>
      <c r="B283" s="47" t="s">
        <v>559</v>
      </c>
      <c r="C283" s="47" t="s">
        <v>37</v>
      </c>
      <c r="D283" s="47" t="s">
        <v>26</v>
      </c>
      <c r="E283" s="47" t="s">
        <v>27</v>
      </c>
      <c r="F283" s="17">
        <v>1000</v>
      </c>
      <c r="G283" s="17">
        <f t="shared" si="3"/>
        <v>0</v>
      </c>
      <c r="H283" s="17">
        <v>1000</v>
      </c>
      <c r="I283" s="17">
        <v>0</v>
      </c>
      <c r="J283" s="22">
        <v>0</v>
      </c>
    </row>
    <row r="284" spans="1:15" ht="51">
      <c r="A284" s="21" t="s">
        <v>371</v>
      </c>
      <c r="B284" s="14" t="s">
        <v>370</v>
      </c>
      <c r="C284" s="14"/>
      <c r="D284" s="14"/>
      <c r="E284" s="14"/>
      <c r="F284" s="15">
        <f>370+963.7</f>
        <v>1333.7</v>
      </c>
      <c r="G284" s="17">
        <f t="shared" si="3"/>
        <v>0</v>
      </c>
      <c r="H284" s="15">
        <f>370+963.7</f>
        <v>1333.7</v>
      </c>
      <c r="I284" s="15">
        <v>251</v>
      </c>
      <c r="J284" s="27">
        <v>0</v>
      </c>
    </row>
    <row r="285" spans="1:15" ht="25.5">
      <c r="A285" s="9" t="s">
        <v>423</v>
      </c>
      <c r="B285" s="16" t="s">
        <v>369</v>
      </c>
      <c r="C285" s="16"/>
      <c r="D285" s="16"/>
      <c r="E285" s="16"/>
      <c r="F285" s="17">
        <f>235+963.7</f>
        <v>1198.7</v>
      </c>
      <c r="G285" s="17">
        <f t="shared" si="3"/>
        <v>0</v>
      </c>
      <c r="H285" s="17">
        <f>235+963.7</f>
        <v>1198.7</v>
      </c>
      <c r="I285" s="17">
        <v>251</v>
      </c>
      <c r="J285" s="22">
        <v>0</v>
      </c>
    </row>
    <row r="286" spans="1:15" ht="38.25">
      <c r="A286" s="10" t="s">
        <v>512</v>
      </c>
      <c r="B286" s="18" t="s">
        <v>369</v>
      </c>
      <c r="C286" s="18" t="s">
        <v>37</v>
      </c>
      <c r="D286" s="18" t="s">
        <v>163</v>
      </c>
      <c r="E286" s="18" t="s">
        <v>173</v>
      </c>
      <c r="F286" s="17">
        <f>235+963.7</f>
        <v>1198.7</v>
      </c>
      <c r="G286" s="17">
        <f t="shared" si="3"/>
        <v>0</v>
      </c>
      <c r="H286" s="17">
        <f>235+963.7</f>
        <v>1198.7</v>
      </c>
      <c r="I286" s="17">
        <v>251</v>
      </c>
      <c r="J286" s="22">
        <v>0</v>
      </c>
      <c r="O286" s="1">
        <v>963.7</v>
      </c>
    </row>
    <row r="287" spans="1:15" ht="51">
      <c r="A287" s="9" t="s">
        <v>424</v>
      </c>
      <c r="B287" s="16" t="s">
        <v>425</v>
      </c>
      <c r="C287" s="16"/>
      <c r="D287" s="16"/>
      <c r="E287" s="16"/>
      <c r="F287" s="17">
        <v>135</v>
      </c>
      <c r="G287" s="17">
        <f t="shared" si="3"/>
        <v>0</v>
      </c>
      <c r="H287" s="17">
        <v>135</v>
      </c>
      <c r="I287" s="17">
        <v>0</v>
      </c>
      <c r="J287" s="22">
        <v>0</v>
      </c>
    </row>
    <row r="288" spans="1:15" ht="63.75">
      <c r="A288" s="10" t="s">
        <v>513</v>
      </c>
      <c r="B288" s="18" t="s">
        <v>425</v>
      </c>
      <c r="C288" s="18" t="s">
        <v>37</v>
      </c>
      <c r="D288" s="18" t="s">
        <v>163</v>
      </c>
      <c r="E288" s="18" t="s">
        <v>173</v>
      </c>
      <c r="F288" s="17">
        <v>135</v>
      </c>
      <c r="G288" s="17">
        <f t="shared" si="3"/>
        <v>0</v>
      </c>
      <c r="H288" s="17">
        <v>135</v>
      </c>
      <c r="I288" s="17">
        <v>0</v>
      </c>
      <c r="J288" s="22">
        <v>0</v>
      </c>
    </row>
    <row r="289" spans="1:10" ht="25.5">
      <c r="A289" s="20" t="s">
        <v>220</v>
      </c>
      <c r="B289" s="12" t="s">
        <v>259</v>
      </c>
      <c r="C289" s="12"/>
      <c r="D289" s="12"/>
      <c r="E289" s="12"/>
      <c r="F289" s="13">
        <v>14445.5</v>
      </c>
      <c r="G289" s="17">
        <f t="shared" si="3"/>
        <v>0</v>
      </c>
      <c r="H289" s="13">
        <v>14445.5</v>
      </c>
      <c r="I289" s="13">
        <v>13855.6</v>
      </c>
      <c r="J289" s="26">
        <v>14379.4</v>
      </c>
    </row>
    <row r="290" spans="1:10" ht="76.5">
      <c r="A290" s="21" t="s">
        <v>260</v>
      </c>
      <c r="B290" s="14" t="s">
        <v>261</v>
      </c>
      <c r="C290" s="14"/>
      <c r="D290" s="14"/>
      <c r="E290" s="14"/>
      <c r="F290" s="15">
        <v>7944.4</v>
      </c>
      <c r="G290" s="17">
        <f t="shared" si="3"/>
        <v>0</v>
      </c>
      <c r="H290" s="15">
        <v>7944.4</v>
      </c>
      <c r="I290" s="15">
        <v>7587.2</v>
      </c>
      <c r="J290" s="27">
        <v>7863.8</v>
      </c>
    </row>
    <row r="291" spans="1:10" ht="140.25">
      <c r="A291" s="9" t="s">
        <v>262</v>
      </c>
      <c r="B291" s="16" t="s">
        <v>263</v>
      </c>
      <c r="C291" s="16"/>
      <c r="D291" s="16"/>
      <c r="E291" s="16"/>
      <c r="F291" s="17">
        <v>7944.4</v>
      </c>
      <c r="G291" s="17">
        <f t="shared" si="3"/>
        <v>0</v>
      </c>
      <c r="H291" s="17">
        <v>7944.4</v>
      </c>
      <c r="I291" s="17">
        <v>7587.2</v>
      </c>
      <c r="J291" s="22">
        <v>7863.8</v>
      </c>
    </row>
    <row r="292" spans="1:10" ht="216.75">
      <c r="A292" s="10" t="s">
        <v>444</v>
      </c>
      <c r="B292" s="18" t="s">
        <v>263</v>
      </c>
      <c r="C292" s="18" t="s">
        <v>25</v>
      </c>
      <c r="D292" s="18" t="s">
        <v>241</v>
      </c>
      <c r="E292" s="18" t="s">
        <v>242</v>
      </c>
      <c r="F292" s="17">
        <v>6916.9</v>
      </c>
      <c r="G292" s="17">
        <f t="shared" si="3"/>
        <v>0</v>
      </c>
      <c r="H292" s="17">
        <v>6916.9</v>
      </c>
      <c r="I292" s="17">
        <v>6701.1</v>
      </c>
      <c r="J292" s="22">
        <v>6968.7</v>
      </c>
    </row>
    <row r="293" spans="1:10" ht="165.75">
      <c r="A293" s="10" t="s">
        <v>476</v>
      </c>
      <c r="B293" s="18" t="s">
        <v>263</v>
      </c>
      <c r="C293" s="18" t="s">
        <v>28</v>
      </c>
      <c r="D293" s="18" t="s">
        <v>241</v>
      </c>
      <c r="E293" s="18" t="s">
        <v>242</v>
      </c>
      <c r="F293" s="17">
        <v>1027.5</v>
      </c>
      <c r="G293" s="17">
        <f t="shared" si="3"/>
        <v>0</v>
      </c>
      <c r="H293" s="17">
        <v>1027.5</v>
      </c>
      <c r="I293" s="17">
        <v>886.1</v>
      </c>
      <c r="J293" s="22">
        <v>895.1</v>
      </c>
    </row>
    <row r="294" spans="1:10" ht="38.25">
      <c r="A294" s="21" t="s">
        <v>264</v>
      </c>
      <c r="B294" s="14" t="s">
        <v>265</v>
      </c>
      <c r="C294" s="14"/>
      <c r="D294" s="14"/>
      <c r="E294" s="14"/>
      <c r="F294" s="15">
        <v>5232.6000000000004</v>
      </c>
      <c r="G294" s="17">
        <f t="shared" si="3"/>
        <v>0</v>
      </c>
      <c r="H294" s="15">
        <v>5232.6000000000004</v>
      </c>
      <c r="I294" s="15">
        <v>5044.1000000000004</v>
      </c>
      <c r="J294" s="27">
        <v>5238.1000000000004</v>
      </c>
    </row>
    <row r="295" spans="1:10" ht="127.5">
      <c r="A295" s="9" t="s">
        <v>266</v>
      </c>
      <c r="B295" s="16" t="s">
        <v>267</v>
      </c>
      <c r="C295" s="16"/>
      <c r="D295" s="16"/>
      <c r="E295" s="16"/>
      <c r="F295" s="17">
        <v>5232.6000000000004</v>
      </c>
      <c r="G295" s="17">
        <f t="shared" si="3"/>
        <v>0</v>
      </c>
      <c r="H295" s="17">
        <v>5232.6000000000004</v>
      </c>
      <c r="I295" s="17">
        <v>5044.1000000000004</v>
      </c>
      <c r="J295" s="22">
        <v>5238.1000000000004</v>
      </c>
    </row>
    <row r="296" spans="1:10" ht="165.75">
      <c r="A296" s="10" t="s">
        <v>537</v>
      </c>
      <c r="B296" s="18" t="s">
        <v>267</v>
      </c>
      <c r="C296" s="18" t="s">
        <v>65</v>
      </c>
      <c r="D296" s="18" t="s">
        <v>241</v>
      </c>
      <c r="E296" s="18" t="s">
        <v>242</v>
      </c>
      <c r="F296" s="17">
        <v>5232.6000000000004</v>
      </c>
      <c r="G296" s="17">
        <f t="shared" si="3"/>
        <v>0</v>
      </c>
      <c r="H296" s="17">
        <v>5232.6000000000004</v>
      </c>
      <c r="I296" s="17">
        <v>5044.1000000000004</v>
      </c>
      <c r="J296" s="22">
        <v>5238.1000000000004</v>
      </c>
    </row>
    <row r="297" spans="1:10" ht="38.25">
      <c r="A297" s="21" t="s">
        <v>268</v>
      </c>
      <c r="B297" s="14" t="s">
        <v>269</v>
      </c>
      <c r="C297" s="14"/>
      <c r="D297" s="14"/>
      <c r="E297" s="14"/>
      <c r="F297" s="15">
        <v>1268.5</v>
      </c>
      <c r="G297" s="17">
        <f t="shared" si="3"/>
        <v>0</v>
      </c>
      <c r="H297" s="15">
        <v>1268.5</v>
      </c>
      <c r="I297" s="15">
        <v>1224.3</v>
      </c>
      <c r="J297" s="27">
        <v>1277.5</v>
      </c>
    </row>
    <row r="298" spans="1:10" ht="114.75">
      <c r="A298" s="9" t="s">
        <v>270</v>
      </c>
      <c r="B298" s="16" t="s">
        <v>271</v>
      </c>
      <c r="C298" s="16"/>
      <c r="D298" s="16"/>
      <c r="E298" s="16"/>
      <c r="F298" s="17">
        <v>1268.5</v>
      </c>
      <c r="G298" s="17">
        <f t="shared" ref="G298:G367" si="4">SUM(H298-F298)</f>
        <v>0</v>
      </c>
      <c r="H298" s="17">
        <v>1268.5</v>
      </c>
      <c r="I298" s="17">
        <v>1224.3</v>
      </c>
      <c r="J298" s="22">
        <v>1277.5</v>
      </c>
    </row>
    <row r="299" spans="1:10" ht="127.5">
      <c r="A299" s="10" t="s">
        <v>514</v>
      </c>
      <c r="B299" s="18" t="s">
        <v>271</v>
      </c>
      <c r="C299" s="18" t="s">
        <v>37</v>
      </c>
      <c r="D299" s="18" t="s">
        <v>26</v>
      </c>
      <c r="E299" s="18" t="s">
        <v>27</v>
      </c>
      <c r="F299" s="17">
        <v>44.2</v>
      </c>
      <c r="G299" s="17">
        <f t="shared" si="4"/>
        <v>0</v>
      </c>
      <c r="H299" s="17">
        <v>44.2</v>
      </c>
      <c r="I299" s="17">
        <v>0</v>
      </c>
      <c r="J299" s="22">
        <v>0</v>
      </c>
    </row>
    <row r="300" spans="1:10" ht="153">
      <c r="A300" s="10" t="s">
        <v>538</v>
      </c>
      <c r="B300" s="18" t="s">
        <v>271</v>
      </c>
      <c r="C300" s="18" t="s">
        <v>65</v>
      </c>
      <c r="D300" s="18" t="s">
        <v>26</v>
      </c>
      <c r="E300" s="18" t="s">
        <v>27</v>
      </c>
      <c r="F300" s="17">
        <v>1224.3</v>
      </c>
      <c r="G300" s="17">
        <f t="shared" si="4"/>
        <v>0</v>
      </c>
      <c r="H300" s="17">
        <v>1224.3</v>
      </c>
      <c r="I300" s="17">
        <v>1224.3</v>
      </c>
      <c r="J300" s="22">
        <v>1277.5</v>
      </c>
    </row>
    <row r="301" spans="1:10" ht="60.75" thickBot="1">
      <c r="A301" s="23" t="s">
        <v>272</v>
      </c>
      <c r="B301" s="24" t="s">
        <v>273</v>
      </c>
      <c r="C301" s="24"/>
      <c r="D301" s="24"/>
      <c r="E301" s="24"/>
      <c r="F301" s="11">
        <f>6000+200</f>
        <v>6200</v>
      </c>
      <c r="G301" s="17">
        <f t="shared" si="4"/>
        <v>0</v>
      </c>
      <c r="H301" s="11">
        <f>6000+200</f>
        <v>6200</v>
      </c>
      <c r="I301" s="11">
        <v>2000</v>
      </c>
      <c r="J301" s="25">
        <v>2000</v>
      </c>
    </row>
    <row r="302" spans="1:10" ht="25.5">
      <c r="A302" s="20" t="s">
        <v>274</v>
      </c>
      <c r="B302" s="12" t="s">
        <v>275</v>
      </c>
      <c r="C302" s="12"/>
      <c r="D302" s="12"/>
      <c r="E302" s="12"/>
      <c r="F302" s="13">
        <f>6000+200</f>
        <v>6200</v>
      </c>
      <c r="G302" s="17">
        <f t="shared" si="4"/>
        <v>0</v>
      </c>
      <c r="H302" s="13">
        <f>6000+200</f>
        <v>6200</v>
      </c>
      <c r="I302" s="13">
        <v>2000</v>
      </c>
      <c r="J302" s="26">
        <v>2000</v>
      </c>
    </row>
    <row r="303" spans="1:10" ht="51">
      <c r="A303" s="21" t="s">
        <v>276</v>
      </c>
      <c r="B303" s="14" t="s">
        <v>277</v>
      </c>
      <c r="C303" s="14"/>
      <c r="D303" s="14"/>
      <c r="E303" s="14"/>
      <c r="F303" s="15">
        <f>6000+200</f>
        <v>6200</v>
      </c>
      <c r="G303" s="17">
        <f t="shared" si="4"/>
        <v>0</v>
      </c>
      <c r="H303" s="15">
        <f>6000+200</f>
        <v>6200</v>
      </c>
      <c r="I303" s="15">
        <v>2000</v>
      </c>
      <c r="J303" s="27">
        <v>2000</v>
      </c>
    </row>
    <row r="304" spans="1:10" ht="25.5">
      <c r="A304" s="9" t="s">
        <v>278</v>
      </c>
      <c r="B304" s="16" t="s">
        <v>279</v>
      </c>
      <c r="C304" s="16"/>
      <c r="D304" s="16"/>
      <c r="E304" s="16"/>
      <c r="F304" s="17">
        <f>6000+200</f>
        <v>6200</v>
      </c>
      <c r="G304" s="17">
        <f t="shared" si="4"/>
        <v>0</v>
      </c>
      <c r="H304" s="17">
        <f>6000+200</f>
        <v>6200</v>
      </c>
      <c r="I304" s="17">
        <v>2000</v>
      </c>
      <c r="J304" s="22">
        <v>2000</v>
      </c>
    </row>
    <row r="305" spans="1:10" ht="76.5">
      <c r="A305" s="10" t="s">
        <v>539</v>
      </c>
      <c r="B305" s="18" t="s">
        <v>279</v>
      </c>
      <c r="C305" s="18" t="s">
        <v>65</v>
      </c>
      <c r="D305" s="18" t="s">
        <v>241</v>
      </c>
      <c r="E305" s="18" t="s">
        <v>258</v>
      </c>
      <c r="F305" s="17">
        <f>6000+200</f>
        <v>6200</v>
      </c>
      <c r="G305" s="17">
        <f t="shared" si="4"/>
        <v>0</v>
      </c>
      <c r="H305" s="17">
        <f>6000+200</f>
        <v>6200</v>
      </c>
      <c r="I305" s="17">
        <v>2000</v>
      </c>
      <c r="J305" s="22">
        <v>2000</v>
      </c>
    </row>
    <row r="306" spans="1:10" ht="90.75" thickBot="1">
      <c r="A306" s="23" t="s">
        <v>280</v>
      </c>
      <c r="B306" s="24" t="s">
        <v>281</v>
      </c>
      <c r="C306" s="24"/>
      <c r="D306" s="24"/>
      <c r="E306" s="24"/>
      <c r="F306" s="11">
        <v>5524.8050000000003</v>
      </c>
      <c r="G306" s="17">
        <f t="shared" si="4"/>
        <v>0</v>
      </c>
      <c r="H306" s="11">
        <v>5524.8050000000003</v>
      </c>
      <c r="I306" s="11">
        <v>4687.2</v>
      </c>
      <c r="J306" s="25">
        <v>4780.5</v>
      </c>
    </row>
    <row r="307" spans="1:10" ht="38.25">
      <c r="A307" s="21" t="s">
        <v>282</v>
      </c>
      <c r="B307" s="14" t="s">
        <v>283</v>
      </c>
      <c r="C307" s="14"/>
      <c r="D307" s="14"/>
      <c r="E307" s="14"/>
      <c r="F307" s="15">
        <v>494.80500000000001</v>
      </c>
      <c r="G307" s="17">
        <f t="shared" si="4"/>
        <v>0</v>
      </c>
      <c r="H307" s="15">
        <v>494.80500000000001</v>
      </c>
      <c r="I307" s="15">
        <v>100</v>
      </c>
      <c r="J307" s="27">
        <v>100</v>
      </c>
    </row>
    <row r="308" spans="1:10" ht="89.25">
      <c r="A308" s="9" t="s">
        <v>284</v>
      </c>
      <c r="B308" s="16" t="s">
        <v>285</v>
      </c>
      <c r="C308" s="16"/>
      <c r="D308" s="16"/>
      <c r="E308" s="16"/>
      <c r="F308" s="17">
        <v>334.80500000000001</v>
      </c>
      <c r="G308" s="17">
        <f t="shared" si="4"/>
        <v>0</v>
      </c>
      <c r="H308" s="17">
        <v>334.80500000000001</v>
      </c>
      <c r="I308" s="17">
        <v>100</v>
      </c>
      <c r="J308" s="22">
        <v>100</v>
      </c>
    </row>
    <row r="309" spans="1:10" ht="102">
      <c r="A309" s="10" t="s">
        <v>498</v>
      </c>
      <c r="B309" s="18" t="s">
        <v>285</v>
      </c>
      <c r="C309" s="18" t="s">
        <v>48</v>
      </c>
      <c r="D309" s="18" t="s">
        <v>66</v>
      </c>
      <c r="E309" s="18" t="s">
        <v>219</v>
      </c>
      <c r="F309" s="17">
        <v>20</v>
      </c>
      <c r="G309" s="17">
        <f t="shared" si="4"/>
        <v>0</v>
      </c>
      <c r="H309" s="17">
        <v>20</v>
      </c>
      <c r="I309" s="17">
        <v>0</v>
      </c>
      <c r="J309" s="22">
        <v>0</v>
      </c>
    </row>
    <row r="310" spans="1:10" ht="89.25">
      <c r="A310" s="10" t="s">
        <v>548</v>
      </c>
      <c r="B310" s="18" t="s">
        <v>285</v>
      </c>
      <c r="C310" s="18" t="s">
        <v>49</v>
      </c>
      <c r="D310" s="18" t="s">
        <v>26</v>
      </c>
      <c r="E310" s="18" t="s">
        <v>286</v>
      </c>
      <c r="F310" s="17">
        <v>314.80500000000001</v>
      </c>
      <c r="G310" s="17">
        <f t="shared" si="4"/>
        <v>0</v>
      </c>
      <c r="H310" s="17">
        <v>314.80500000000001</v>
      </c>
      <c r="I310" s="17">
        <v>100</v>
      </c>
      <c r="J310" s="22">
        <v>100</v>
      </c>
    </row>
    <row r="311" spans="1:10" ht="102">
      <c r="A311" s="9" t="s">
        <v>289</v>
      </c>
      <c r="B311" s="16" t="s">
        <v>290</v>
      </c>
      <c r="C311" s="16"/>
      <c r="D311" s="16"/>
      <c r="E311" s="16"/>
      <c r="F311" s="17">
        <v>160</v>
      </c>
      <c r="G311" s="17">
        <f t="shared" si="4"/>
        <v>0</v>
      </c>
      <c r="H311" s="17">
        <v>160</v>
      </c>
      <c r="I311" s="17">
        <v>0</v>
      </c>
      <c r="J311" s="22">
        <v>0</v>
      </c>
    </row>
    <row r="312" spans="1:10" ht="114.75">
      <c r="A312" s="10" t="s">
        <v>499</v>
      </c>
      <c r="B312" s="18" t="s">
        <v>290</v>
      </c>
      <c r="C312" s="18" t="s">
        <v>48</v>
      </c>
      <c r="D312" s="18" t="s">
        <v>287</v>
      </c>
      <c r="E312" s="18" t="s">
        <v>288</v>
      </c>
      <c r="F312" s="17">
        <v>160</v>
      </c>
      <c r="G312" s="17">
        <f t="shared" si="4"/>
        <v>0</v>
      </c>
      <c r="H312" s="17">
        <v>160</v>
      </c>
      <c r="I312" s="17">
        <v>0</v>
      </c>
      <c r="J312" s="22">
        <v>0</v>
      </c>
    </row>
    <row r="313" spans="1:10" ht="25.5">
      <c r="A313" s="21" t="s">
        <v>291</v>
      </c>
      <c r="B313" s="14" t="s">
        <v>292</v>
      </c>
      <c r="C313" s="14"/>
      <c r="D313" s="14"/>
      <c r="E313" s="14"/>
      <c r="F313" s="15">
        <v>240</v>
      </c>
      <c r="G313" s="17">
        <f t="shared" si="4"/>
        <v>0</v>
      </c>
      <c r="H313" s="15">
        <v>240</v>
      </c>
      <c r="I313" s="15">
        <v>50</v>
      </c>
      <c r="J313" s="27">
        <v>50</v>
      </c>
    </row>
    <row r="314" spans="1:10" ht="76.5">
      <c r="A314" s="9" t="s">
        <v>293</v>
      </c>
      <c r="B314" s="16" t="s">
        <v>294</v>
      </c>
      <c r="C314" s="16"/>
      <c r="D314" s="16"/>
      <c r="E314" s="16"/>
      <c r="F314" s="17">
        <v>240</v>
      </c>
      <c r="G314" s="17">
        <f t="shared" si="4"/>
        <v>0</v>
      </c>
      <c r="H314" s="17">
        <v>240</v>
      </c>
      <c r="I314" s="17">
        <v>50</v>
      </c>
      <c r="J314" s="22">
        <v>50</v>
      </c>
    </row>
    <row r="315" spans="1:10" ht="102">
      <c r="A315" s="10" t="s">
        <v>477</v>
      </c>
      <c r="B315" s="18" t="s">
        <v>294</v>
      </c>
      <c r="C315" s="18" t="s">
        <v>28</v>
      </c>
      <c r="D315" s="18" t="s">
        <v>26</v>
      </c>
      <c r="E315" s="18" t="s">
        <v>27</v>
      </c>
      <c r="F315" s="17">
        <v>240</v>
      </c>
      <c r="G315" s="17">
        <f t="shared" si="4"/>
        <v>0</v>
      </c>
      <c r="H315" s="17">
        <v>240</v>
      </c>
      <c r="I315" s="17">
        <v>0</v>
      </c>
      <c r="J315" s="22">
        <v>0</v>
      </c>
    </row>
    <row r="316" spans="1:10" ht="89.25">
      <c r="A316" s="10" t="s">
        <v>549</v>
      </c>
      <c r="B316" s="18" t="s">
        <v>294</v>
      </c>
      <c r="C316" s="18" t="s">
        <v>49</v>
      </c>
      <c r="D316" s="18" t="s">
        <v>26</v>
      </c>
      <c r="E316" s="18" t="s">
        <v>27</v>
      </c>
      <c r="F316" s="17">
        <v>0</v>
      </c>
      <c r="G316" s="17">
        <f t="shared" si="4"/>
        <v>0</v>
      </c>
      <c r="H316" s="17">
        <v>0</v>
      </c>
      <c r="I316" s="17">
        <v>50</v>
      </c>
      <c r="J316" s="22">
        <v>50</v>
      </c>
    </row>
    <row r="317" spans="1:10" ht="51">
      <c r="A317" s="21" t="s">
        <v>295</v>
      </c>
      <c r="B317" s="14" t="s">
        <v>296</v>
      </c>
      <c r="C317" s="14"/>
      <c r="D317" s="14"/>
      <c r="E317" s="14"/>
      <c r="F317" s="15">
        <v>4790</v>
      </c>
      <c r="G317" s="17">
        <f t="shared" si="4"/>
        <v>0</v>
      </c>
      <c r="H317" s="15">
        <v>4790</v>
      </c>
      <c r="I317" s="15">
        <v>4537.2</v>
      </c>
      <c r="J317" s="27">
        <v>4630.5</v>
      </c>
    </row>
    <row r="318" spans="1:10" ht="89.25">
      <c r="A318" s="9" t="s">
        <v>297</v>
      </c>
      <c r="B318" s="16" t="s">
        <v>298</v>
      </c>
      <c r="C318" s="16"/>
      <c r="D318" s="16"/>
      <c r="E318" s="16"/>
      <c r="F318" s="17">
        <v>4790</v>
      </c>
      <c r="G318" s="17">
        <f t="shared" si="4"/>
        <v>0</v>
      </c>
      <c r="H318" s="17">
        <v>4790</v>
      </c>
      <c r="I318" s="17">
        <v>4537.2</v>
      </c>
      <c r="J318" s="22">
        <v>4630.5</v>
      </c>
    </row>
    <row r="319" spans="1:10" ht="165.75">
      <c r="A319" s="10" t="s">
        <v>445</v>
      </c>
      <c r="B319" s="18" t="s">
        <v>298</v>
      </c>
      <c r="C319" s="18" t="s">
        <v>25</v>
      </c>
      <c r="D319" s="18" t="s">
        <v>26</v>
      </c>
      <c r="E319" s="18" t="s">
        <v>27</v>
      </c>
      <c r="F319" s="17">
        <v>4467.3999999999996</v>
      </c>
      <c r="G319" s="17">
        <f t="shared" si="4"/>
        <v>0</v>
      </c>
      <c r="H319" s="17">
        <v>4467.3999999999996</v>
      </c>
      <c r="I319" s="17">
        <v>4313.8</v>
      </c>
      <c r="J319" s="22">
        <v>4356.8999999999996</v>
      </c>
    </row>
    <row r="320" spans="1:10" ht="114.75">
      <c r="A320" s="10" t="s">
        <v>478</v>
      </c>
      <c r="B320" s="18" t="s">
        <v>298</v>
      </c>
      <c r="C320" s="18" t="s">
        <v>28</v>
      </c>
      <c r="D320" s="18" t="s">
        <v>26</v>
      </c>
      <c r="E320" s="18" t="s">
        <v>27</v>
      </c>
      <c r="F320" s="17">
        <v>319.60000000000002</v>
      </c>
      <c r="G320" s="17">
        <f t="shared" si="4"/>
        <v>0</v>
      </c>
      <c r="H320" s="17">
        <v>319.60000000000002</v>
      </c>
      <c r="I320" s="17">
        <v>220.4</v>
      </c>
      <c r="J320" s="22">
        <v>270.60000000000002</v>
      </c>
    </row>
    <row r="321" spans="1:10" ht="102">
      <c r="A321" s="10" t="s">
        <v>550</v>
      </c>
      <c r="B321" s="18" t="s">
        <v>298</v>
      </c>
      <c r="C321" s="18" t="s">
        <v>49</v>
      </c>
      <c r="D321" s="18" t="s">
        <v>26</v>
      </c>
      <c r="E321" s="18" t="s">
        <v>27</v>
      </c>
      <c r="F321" s="17">
        <v>3</v>
      </c>
      <c r="G321" s="17">
        <f t="shared" si="4"/>
        <v>0</v>
      </c>
      <c r="H321" s="17">
        <v>3</v>
      </c>
      <c r="I321" s="17">
        <v>3</v>
      </c>
      <c r="J321" s="22">
        <v>3</v>
      </c>
    </row>
    <row r="322" spans="1:10" ht="75.75" thickBot="1">
      <c r="A322" s="23" t="s">
        <v>299</v>
      </c>
      <c r="B322" s="24" t="s">
        <v>300</v>
      </c>
      <c r="C322" s="24"/>
      <c r="D322" s="24"/>
      <c r="E322" s="24"/>
      <c r="F322" s="11">
        <v>90</v>
      </c>
      <c r="G322" s="17">
        <f t="shared" si="4"/>
        <v>0</v>
      </c>
      <c r="H322" s="11">
        <v>90</v>
      </c>
      <c r="I322" s="11">
        <v>90</v>
      </c>
      <c r="J322" s="25">
        <v>90</v>
      </c>
    </row>
    <row r="323" spans="1:10" ht="38.25">
      <c r="A323" s="21" t="s">
        <v>301</v>
      </c>
      <c r="B323" s="14" t="s">
        <v>302</v>
      </c>
      <c r="C323" s="14"/>
      <c r="D323" s="14"/>
      <c r="E323" s="14"/>
      <c r="F323" s="15">
        <v>30</v>
      </c>
      <c r="G323" s="17">
        <f t="shared" si="4"/>
        <v>0</v>
      </c>
      <c r="H323" s="15">
        <v>30</v>
      </c>
      <c r="I323" s="15">
        <v>30</v>
      </c>
      <c r="J323" s="27">
        <v>30</v>
      </c>
    </row>
    <row r="324" spans="1:10" ht="25.5">
      <c r="A324" s="9" t="s">
        <v>303</v>
      </c>
      <c r="B324" s="16" t="s">
        <v>304</v>
      </c>
      <c r="C324" s="16"/>
      <c r="D324" s="16"/>
      <c r="E324" s="16"/>
      <c r="F324" s="17">
        <v>30</v>
      </c>
      <c r="G324" s="17">
        <f t="shared" si="4"/>
        <v>0</v>
      </c>
      <c r="H324" s="17">
        <v>30</v>
      </c>
      <c r="I324" s="17">
        <v>30</v>
      </c>
      <c r="J324" s="22">
        <v>30</v>
      </c>
    </row>
    <row r="325" spans="1:10" ht="51">
      <c r="A325" s="10" t="s">
        <v>479</v>
      </c>
      <c r="B325" s="18" t="s">
        <v>304</v>
      </c>
      <c r="C325" s="18" t="s">
        <v>28</v>
      </c>
      <c r="D325" s="18" t="s">
        <v>26</v>
      </c>
      <c r="E325" s="18" t="s">
        <v>27</v>
      </c>
      <c r="F325" s="17">
        <v>30</v>
      </c>
      <c r="G325" s="17">
        <f t="shared" si="4"/>
        <v>0</v>
      </c>
      <c r="H325" s="17">
        <v>30</v>
      </c>
      <c r="I325" s="17">
        <v>30</v>
      </c>
      <c r="J325" s="22">
        <v>30</v>
      </c>
    </row>
    <row r="326" spans="1:10" ht="38.25">
      <c r="A326" s="21" t="s">
        <v>305</v>
      </c>
      <c r="B326" s="14" t="s">
        <v>306</v>
      </c>
      <c r="C326" s="14"/>
      <c r="D326" s="14"/>
      <c r="E326" s="14"/>
      <c r="F326" s="15">
        <v>30</v>
      </c>
      <c r="G326" s="17">
        <f t="shared" si="4"/>
        <v>0</v>
      </c>
      <c r="H326" s="15">
        <v>30</v>
      </c>
      <c r="I326" s="15">
        <v>30</v>
      </c>
      <c r="J326" s="27">
        <v>30</v>
      </c>
    </row>
    <row r="327" spans="1:10" ht="25.5">
      <c r="A327" s="9" t="s">
        <v>307</v>
      </c>
      <c r="B327" s="16" t="s">
        <v>308</v>
      </c>
      <c r="C327" s="16"/>
      <c r="D327" s="16"/>
      <c r="E327" s="16"/>
      <c r="F327" s="17">
        <v>30</v>
      </c>
      <c r="G327" s="17">
        <f t="shared" si="4"/>
        <v>0</v>
      </c>
      <c r="H327" s="17">
        <v>30</v>
      </c>
      <c r="I327" s="17">
        <v>30</v>
      </c>
      <c r="J327" s="22">
        <v>30</v>
      </c>
    </row>
    <row r="328" spans="1:10" ht="51">
      <c r="A328" s="10" t="s">
        <v>480</v>
      </c>
      <c r="B328" s="18" t="s">
        <v>308</v>
      </c>
      <c r="C328" s="18" t="s">
        <v>28</v>
      </c>
      <c r="D328" s="18" t="s">
        <v>26</v>
      </c>
      <c r="E328" s="18" t="s">
        <v>27</v>
      </c>
      <c r="F328" s="17">
        <v>30</v>
      </c>
      <c r="G328" s="17">
        <f t="shared" si="4"/>
        <v>0</v>
      </c>
      <c r="H328" s="17">
        <v>30</v>
      </c>
      <c r="I328" s="17">
        <v>30</v>
      </c>
      <c r="J328" s="22">
        <v>30</v>
      </c>
    </row>
    <row r="329" spans="1:10" ht="25.5">
      <c r="A329" s="21" t="s">
        <v>309</v>
      </c>
      <c r="B329" s="14" t="s">
        <v>310</v>
      </c>
      <c r="C329" s="14"/>
      <c r="D329" s="14"/>
      <c r="E329" s="14"/>
      <c r="F329" s="15">
        <v>30</v>
      </c>
      <c r="G329" s="17">
        <f t="shared" si="4"/>
        <v>0</v>
      </c>
      <c r="H329" s="15">
        <v>30</v>
      </c>
      <c r="I329" s="15">
        <v>30</v>
      </c>
      <c r="J329" s="27">
        <v>30</v>
      </c>
    </row>
    <row r="330" spans="1:10">
      <c r="A330" s="9" t="s">
        <v>311</v>
      </c>
      <c r="B330" s="16" t="s">
        <v>312</v>
      </c>
      <c r="C330" s="16"/>
      <c r="D330" s="16"/>
      <c r="E330" s="16"/>
      <c r="F330" s="17">
        <v>30</v>
      </c>
      <c r="G330" s="17">
        <f t="shared" si="4"/>
        <v>0</v>
      </c>
      <c r="H330" s="17">
        <v>30</v>
      </c>
      <c r="I330" s="17">
        <v>30</v>
      </c>
      <c r="J330" s="22">
        <v>30</v>
      </c>
    </row>
    <row r="331" spans="1:10" ht="51">
      <c r="A331" s="10" t="s">
        <v>481</v>
      </c>
      <c r="B331" s="18" t="s">
        <v>312</v>
      </c>
      <c r="C331" s="18" t="s">
        <v>28</v>
      </c>
      <c r="D331" s="18" t="s">
        <v>26</v>
      </c>
      <c r="E331" s="18" t="s">
        <v>27</v>
      </c>
      <c r="F331" s="17">
        <v>30</v>
      </c>
      <c r="G331" s="17">
        <f t="shared" si="4"/>
        <v>0</v>
      </c>
      <c r="H331" s="17">
        <v>30</v>
      </c>
      <c r="I331" s="17">
        <v>30</v>
      </c>
      <c r="J331" s="22">
        <v>30</v>
      </c>
    </row>
    <row r="332" spans="1:10" ht="60.75" thickBot="1">
      <c r="A332" s="23" t="s">
        <v>313</v>
      </c>
      <c r="B332" s="24" t="s">
        <v>314</v>
      </c>
      <c r="C332" s="24"/>
      <c r="D332" s="24"/>
      <c r="E332" s="24"/>
      <c r="F332" s="11">
        <f>133098.24093+15</f>
        <v>133113.24093</v>
      </c>
      <c r="G332" s="17">
        <f t="shared" si="4"/>
        <v>50</v>
      </c>
      <c r="H332" s="11">
        <f>133113.24093+50</f>
        <v>133163.24093</v>
      </c>
      <c r="I332" s="11">
        <v>73437.2</v>
      </c>
      <c r="J332" s="25">
        <v>110107.3</v>
      </c>
    </row>
    <row r="333" spans="1:10" ht="38.25">
      <c r="A333" s="20" t="s">
        <v>315</v>
      </c>
      <c r="B333" s="12" t="s">
        <v>316</v>
      </c>
      <c r="C333" s="12"/>
      <c r="D333" s="12"/>
      <c r="E333" s="12"/>
      <c r="F333" s="13">
        <f>133098.24093+15</f>
        <v>133113.24093</v>
      </c>
      <c r="G333" s="17">
        <f t="shared" si="4"/>
        <v>50</v>
      </c>
      <c r="H333" s="13">
        <f>133113.24093+50</f>
        <v>133163.24093</v>
      </c>
      <c r="I333" s="13">
        <v>73437.2</v>
      </c>
      <c r="J333" s="26">
        <v>110107.3</v>
      </c>
    </row>
    <row r="334" spans="1:10" ht="38.25">
      <c r="A334" s="21" t="s">
        <v>317</v>
      </c>
      <c r="B334" s="14" t="s">
        <v>318</v>
      </c>
      <c r="C334" s="14"/>
      <c r="D334" s="14"/>
      <c r="E334" s="14"/>
      <c r="F334" s="15">
        <v>116130.9</v>
      </c>
      <c r="G334" s="17">
        <f t="shared" si="4"/>
        <v>50</v>
      </c>
      <c r="H334" s="15">
        <f>116130.9+50</f>
        <v>116180.9</v>
      </c>
      <c r="I334" s="15">
        <v>66351.199999999997</v>
      </c>
      <c r="J334" s="27">
        <v>102745.4</v>
      </c>
    </row>
    <row r="335" spans="1:10" ht="25.5">
      <c r="A335" s="10" t="s">
        <v>574</v>
      </c>
      <c r="B335" s="38" t="s">
        <v>598</v>
      </c>
      <c r="C335" s="38"/>
      <c r="D335" s="38"/>
      <c r="E335" s="38"/>
      <c r="F335" s="43">
        <v>0</v>
      </c>
      <c r="G335" s="17">
        <f t="shared" si="4"/>
        <v>50</v>
      </c>
      <c r="H335" s="43">
        <v>50</v>
      </c>
      <c r="I335" s="43">
        <v>0</v>
      </c>
      <c r="J335" s="44">
        <v>0</v>
      </c>
    </row>
    <row r="336" spans="1:10" ht="38.25">
      <c r="A336" s="10" t="s">
        <v>599</v>
      </c>
      <c r="B336" s="38" t="s">
        <v>598</v>
      </c>
      <c r="C336" s="38" t="s">
        <v>37</v>
      </c>
      <c r="D336" s="38" t="s">
        <v>241</v>
      </c>
      <c r="E336" s="38" t="s">
        <v>321</v>
      </c>
      <c r="F336" s="43">
        <v>0</v>
      </c>
      <c r="G336" s="17">
        <f t="shared" si="4"/>
        <v>50</v>
      </c>
      <c r="H336" s="43">
        <v>50</v>
      </c>
      <c r="I336" s="43">
        <v>0</v>
      </c>
      <c r="J336" s="44">
        <v>0</v>
      </c>
    </row>
    <row r="337" spans="1:10" ht="89.25">
      <c r="A337" s="9" t="s">
        <v>319</v>
      </c>
      <c r="B337" s="16" t="s">
        <v>320</v>
      </c>
      <c r="C337" s="16"/>
      <c r="D337" s="16"/>
      <c r="E337" s="16"/>
      <c r="F337" s="17">
        <v>14567</v>
      </c>
      <c r="G337" s="17">
        <f t="shared" si="4"/>
        <v>0</v>
      </c>
      <c r="H337" s="17">
        <v>14567</v>
      </c>
      <c r="I337" s="17">
        <v>26780</v>
      </c>
      <c r="J337" s="22">
        <v>27330</v>
      </c>
    </row>
    <row r="338" spans="1:10" ht="114.75">
      <c r="A338" s="10" t="s">
        <v>482</v>
      </c>
      <c r="B338" s="18" t="s">
        <v>320</v>
      </c>
      <c r="C338" s="18" t="s">
        <v>28</v>
      </c>
      <c r="D338" s="18" t="s">
        <v>241</v>
      </c>
      <c r="E338" s="18" t="s">
        <v>321</v>
      </c>
      <c r="F338" s="17">
        <v>14567</v>
      </c>
      <c r="G338" s="17">
        <f t="shared" si="4"/>
        <v>0</v>
      </c>
      <c r="H338" s="17">
        <v>14567</v>
      </c>
      <c r="I338" s="17">
        <v>26780</v>
      </c>
      <c r="J338" s="22">
        <v>27330</v>
      </c>
    </row>
    <row r="339" spans="1:10" ht="127.5">
      <c r="A339" s="9" t="s">
        <v>322</v>
      </c>
      <c r="B339" s="16" t="s">
        <v>323</v>
      </c>
      <c r="C339" s="16"/>
      <c r="D339" s="16"/>
      <c r="E339" s="16"/>
      <c r="F339" s="17">
        <v>101563.9</v>
      </c>
      <c r="G339" s="17">
        <f t="shared" si="4"/>
        <v>0</v>
      </c>
      <c r="H339" s="17">
        <v>101563.9</v>
      </c>
      <c r="I339" s="17">
        <v>39571.199999999997</v>
      </c>
      <c r="J339" s="22">
        <v>75415.399999999994</v>
      </c>
    </row>
    <row r="340" spans="1:10" ht="153">
      <c r="A340" s="10" t="s">
        <v>483</v>
      </c>
      <c r="B340" s="18" t="s">
        <v>323</v>
      </c>
      <c r="C340" s="18" t="s">
        <v>28</v>
      </c>
      <c r="D340" s="18" t="s">
        <v>241</v>
      </c>
      <c r="E340" s="18" t="s">
        <v>321</v>
      </c>
      <c r="F340" s="17">
        <v>101563.9</v>
      </c>
      <c r="G340" s="17">
        <f t="shared" si="4"/>
        <v>0</v>
      </c>
      <c r="H340" s="17">
        <v>101563.9</v>
      </c>
      <c r="I340" s="17">
        <v>39571.199999999997</v>
      </c>
      <c r="J340" s="22">
        <v>75415.399999999994</v>
      </c>
    </row>
    <row r="341" spans="1:10" ht="38.25">
      <c r="A341" s="21" t="s">
        <v>324</v>
      </c>
      <c r="B341" s="14" t="s">
        <v>325</v>
      </c>
      <c r="C341" s="14"/>
      <c r="D341" s="14"/>
      <c r="E341" s="14"/>
      <c r="F341" s="15">
        <v>10000</v>
      </c>
      <c r="G341" s="17">
        <f t="shared" si="4"/>
        <v>0</v>
      </c>
      <c r="H341" s="15">
        <v>10000</v>
      </c>
      <c r="I341" s="15">
        <v>0</v>
      </c>
      <c r="J341" s="27">
        <v>0</v>
      </c>
    </row>
    <row r="342" spans="1:10" ht="102">
      <c r="A342" s="9" t="s">
        <v>326</v>
      </c>
      <c r="B342" s="16" t="s">
        <v>327</v>
      </c>
      <c r="C342" s="16"/>
      <c r="D342" s="16"/>
      <c r="E342" s="16"/>
      <c r="F342" s="17">
        <v>10000</v>
      </c>
      <c r="G342" s="17">
        <f t="shared" si="4"/>
        <v>0</v>
      </c>
      <c r="H342" s="17">
        <v>10000</v>
      </c>
      <c r="I342" s="17">
        <v>0</v>
      </c>
      <c r="J342" s="22">
        <v>0</v>
      </c>
    </row>
    <row r="343" spans="1:10" ht="102">
      <c r="A343" s="10" t="s">
        <v>515</v>
      </c>
      <c r="B343" s="18" t="s">
        <v>327</v>
      </c>
      <c r="C343" s="18" t="s">
        <v>37</v>
      </c>
      <c r="D343" s="18" t="s">
        <v>241</v>
      </c>
      <c r="E343" s="18" t="s">
        <v>321</v>
      </c>
      <c r="F343" s="17">
        <v>10000</v>
      </c>
      <c r="G343" s="17">
        <f t="shared" si="4"/>
        <v>0</v>
      </c>
      <c r="H343" s="17">
        <v>10000</v>
      </c>
      <c r="I343" s="17">
        <v>0</v>
      </c>
      <c r="J343" s="22">
        <v>0</v>
      </c>
    </row>
    <row r="344" spans="1:10" ht="38.25">
      <c r="A344" s="21" t="s">
        <v>328</v>
      </c>
      <c r="B344" s="14" t="s">
        <v>329</v>
      </c>
      <c r="C344" s="14"/>
      <c r="D344" s="14"/>
      <c r="E344" s="14"/>
      <c r="F344" s="15">
        <f>6967.34093+15</f>
        <v>6982.3409300000003</v>
      </c>
      <c r="G344" s="17">
        <f t="shared" si="4"/>
        <v>0</v>
      </c>
      <c r="H344" s="15">
        <f>6967.34093+15</f>
        <v>6982.3409300000003</v>
      </c>
      <c r="I344" s="15">
        <v>7086</v>
      </c>
      <c r="J344" s="27">
        <v>7361.9</v>
      </c>
    </row>
    <row r="345" spans="1:10" ht="102">
      <c r="A345" s="9" t="s">
        <v>330</v>
      </c>
      <c r="B345" s="16" t="s">
        <v>331</v>
      </c>
      <c r="C345" s="16"/>
      <c r="D345" s="16"/>
      <c r="E345" s="16"/>
      <c r="F345" s="17">
        <f>2.7009+15</f>
        <v>17.700900000000001</v>
      </c>
      <c r="G345" s="17">
        <f t="shared" si="4"/>
        <v>0</v>
      </c>
      <c r="H345" s="17">
        <f>2.7009+15</f>
        <v>17.700900000000001</v>
      </c>
      <c r="I345" s="17">
        <v>0</v>
      </c>
      <c r="J345" s="22">
        <v>0</v>
      </c>
    </row>
    <row r="346" spans="1:10" ht="114.75">
      <c r="A346" s="10" t="s">
        <v>551</v>
      </c>
      <c r="B346" s="18" t="s">
        <v>331</v>
      </c>
      <c r="C346" s="18" t="s">
        <v>49</v>
      </c>
      <c r="D346" s="18" t="s">
        <v>241</v>
      </c>
      <c r="E346" s="18" t="s">
        <v>332</v>
      </c>
      <c r="F346" s="17">
        <f>2.7009+15</f>
        <v>17.700900000000001</v>
      </c>
      <c r="G346" s="17">
        <f t="shared" si="4"/>
        <v>0</v>
      </c>
      <c r="H346" s="17">
        <f>2.7009+15</f>
        <v>17.700900000000001</v>
      </c>
      <c r="I346" s="17">
        <v>0</v>
      </c>
      <c r="J346" s="22">
        <v>0</v>
      </c>
    </row>
    <row r="347" spans="1:10" ht="63.75">
      <c r="A347" s="9" t="s">
        <v>333</v>
      </c>
      <c r="B347" s="16" t="s">
        <v>334</v>
      </c>
      <c r="C347" s="16"/>
      <c r="D347" s="16"/>
      <c r="E347" s="16"/>
      <c r="F347" s="17">
        <v>6964.6400299999996</v>
      </c>
      <c r="G347" s="17">
        <f t="shared" si="4"/>
        <v>0</v>
      </c>
      <c r="H347" s="17">
        <v>6964.6400299999996</v>
      </c>
      <c r="I347" s="17">
        <v>7086</v>
      </c>
      <c r="J347" s="22">
        <v>7361.9</v>
      </c>
    </row>
    <row r="348" spans="1:10" ht="89.25">
      <c r="A348" s="10" t="s">
        <v>484</v>
      </c>
      <c r="B348" s="18" t="s">
        <v>334</v>
      </c>
      <c r="C348" s="18" t="s">
        <v>28</v>
      </c>
      <c r="D348" s="18" t="s">
        <v>241</v>
      </c>
      <c r="E348" s="18" t="s">
        <v>332</v>
      </c>
      <c r="F348" s="17">
        <v>6814.1400299999996</v>
      </c>
      <c r="G348" s="17">
        <f t="shared" si="4"/>
        <v>0</v>
      </c>
      <c r="H348" s="17">
        <v>6814.1400299999996</v>
      </c>
      <c r="I348" s="17">
        <v>6929.5</v>
      </c>
      <c r="J348" s="22">
        <v>7199.2</v>
      </c>
    </row>
    <row r="349" spans="1:10" ht="76.5">
      <c r="A349" s="10" t="s">
        <v>516</v>
      </c>
      <c r="B349" s="18" t="s">
        <v>334</v>
      </c>
      <c r="C349" s="18" t="s">
        <v>37</v>
      </c>
      <c r="D349" s="18" t="s">
        <v>241</v>
      </c>
      <c r="E349" s="18" t="s">
        <v>332</v>
      </c>
      <c r="F349" s="17">
        <v>150.5</v>
      </c>
      <c r="G349" s="17">
        <f t="shared" si="4"/>
        <v>0</v>
      </c>
      <c r="H349" s="17">
        <v>150.5</v>
      </c>
      <c r="I349" s="17">
        <v>156.5</v>
      </c>
      <c r="J349" s="22">
        <v>162.69999999999999</v>
      </c>
    </row>
    <row r="350" spans="1:10" ht="60.75" thickBot="1">
      <c r="A350" s="23" t="s">
        <v>335</v>
      </c>
      <c r="B350" s="24" t="s">
        <v>336</v>
      </c>
      <c r="C350" s="24"/>
      <c r="D350" s="24"/>
      <c r="E350" s="24"/>
      <c r="F350" s="46">
        <f>64287.6166+486.4</f>
        <v>64774.016600000003</v>
      </c>
      <c r="G350" s="17">
        <f t="shared" si="4"/>
        <v>800</v>
      </c>
      <c r="H350" s="46">
        <f>64774.0166+800</f>
        <v>65574.016600000003</v>
      </c>
      <c r="I350" s="11">
        <v>17292.714960000001</v>
      </c>
      <c r="J350" s="25">
        <v>17521.560519999999</v>
      </c>
    </row>
    <row r="351" spans="1:10" ht="51">
      <c r="A351" s="21" t="s">
        <v>337</v>
      </c>
      <c r="B351" s="14" t="s">
        <v>338</v>
      </c>
      <c r="C351" s="14"/>
      <c r="D351" s="14"/>
      <c r="E351" s="14"/>
      <c r="F351" s="35">
        <f>7207.57+95.2</f>
        <v>7302.7699999999995</v>
      </c>
      <c r="G351" s="17">
        <f t="shared" si="4"/>
        <v>50.000000000000909</v>
      </c>
      <c r="H351" s="35">
        <f>7302.77+50</f>
        <v>7352.77</v>
      </c>
      <c r="I351" s="15">
        <v>1611.9</v>
      </c>
      <c r="J351" s="27">
        <v>200</v>
      </c>
    </row>
    <row r="352" spans="1:10" ht="25.5">
      <c r="A352" s="45" t="s">
        <v>574</v>
      </c>
      <c r="B352" s="38" t="s">
        <v>600</v>
      </c>
      <c r="C352" s="53"/>
      <c r="D352" s="53"/>
      <c r="E352" s="53"/>
      <c r="F352" s="54">
        <v>0</v>
      </c>
      <c r="G352" s="17">
        <f t="shared" si="4"/>
        <v>50</v>
      </c>
      <c r="H352" s="43">
        <v>50</v>
      </c>
      <c r="I352" s="43">
        <v>0</v>
      </c>
      <c r="J352" s="44">
        <v>0</v>
      </c>
    </row>
    <row r="353" spans="1:10" ht="63.75">
      <c r="A353" s="45" t="s">
        <v>575</v>
      </c>
      <c r="B353" s="38" t="s">
        <v>600</v>
      </c>
      <c r="C353" s="38" t="s">
        <v>65</v>
      </c>
      <c r="D353" s="38" t="s">
        <v>339</v>
      </c>
      <c r="E353" s="38" t="s">
        <v>340</v>
      </c>
      <c r="F353" s="54">
        <v>0</v>
      </c>
      <c r="G353" s="17">
        <f t="shared" si="4"/>
        <v>50</v>
      </c>
      <c r="H353" s="43">
        <v>50</v>
      </c>
      <c r="I353" s="43">
        <v>0</v>
      </c>
      <c r="J353" s="44">
        <v>0</v>
      </c>
    </row>
    <row r="354" spans="1:10" ht="51">
      <c r="A354" s="9" t="s">
        <v>368</v>
      </c>
      <c r="B354" s="16" t="s">
        <v>364</v>
      </c>
      <c r="C354" s="16"/>
      <c r="D354" s="16"/>
      <c r="E354" s="16"/>
      <c r="F354" s="17">
        <f>1228.5+92.5</f>
        <v>1321</v>
      </c>
      <c r="G354" s="17">
        <f t="shared" si="4"/>
        <v>0</v>
      </c>
      <c r="H354" s="17">
        <f>1228.5+92.5</f>
        <v>1321</v>
      </c>
      <c r="I354" s="17">
        <v>500</v>
      </c>
      <c r="J354" s="22">
        <v>200</v>
      </c>
    </row>
    <row r="355" spans="1:10" ht="76.5">
      <c r="A355" s="10" t="s">
        <v>485</v>
      </c>
      <c r="B355" s="18" t="s">
        <v>364</v>
      </c>
      <c r="C355" s="18" t="s">
        <v>28</v>
      </c>
      <c r="D355" s="18" t="s">
        <v>339</v>
      </c>
      <c r="E355" s="18" t="s">
        <v>340</v>
      </c>
      <c r="F355" s="17">
        <f>28.5+92.5</f>
        <v>121</v>
      </c>
      <c r="G355" s="17">
        <f t="shared" si="4"/>
        <v>0</v>
      </c>
      <c r="H355" s="17">
        <f>28.5+92.5</f>
        <v>121</v>
      </c>
      <c r="I355" s="17">
        <v>0</v>
      </c>
      <c r="J355" s="22">
        <v>0</v>
      </c>
    </row>
    <row r="356" spans="1:10" ht="89.25">
      <c r="A356" s="10" t="s">
        <v>540</v>
      </c>
      <c r="B356" s="18" t="s">
        <v>364</v>
      </c>
      <c r="C356" s="18" t="s">
        <v>65</v>
      </c>
      <c r="D356" s="18" t="s">
        <v>339</v>
      </c>
      <c r="E356" s="18" t="s">
        <v>340</v>
      </c>
      <c r="F356" s="17">
        <v>1200</v>
      </c>
      <c r="G356" s="17">
        <f t="shared" si="4"/>
        <v>0</v>
      </c>
      <c r="H356" s="17">
        <v>1200</v>
      </c>
      <c r="I356" s="17">
        <v>500</v>
      </c>
      <c r="J356" s="22">
        <v>200</v>
      </c>
    </row>
    <row r="357" spans="1:10" ht="25.5">
      <c r="A357" s="9" t="s">
        <v>426</v>
      </c>
      <c r="B357" s="16" t="s">
        <v>372</v>
      </c>
      <c r="C357" s="16"/>
      <c r="D357" s="16"/>
      <c r="E357" s="16"/>
      <c r="F357" s="17">
        <v>4700</v>
      </c>
      <c r="G357" s="17">
        <f t="shared" si="4"/>
        <v>0</v>
      </c>
      <c r="H357" s="17">
        <v>4700</v>
      </c>
      <c r="I357" s="17">
        <v>0</v>
      </c>
      <c r="J357" s="22">
        <v>0</v>
      </c>
    </row>
    <row r="358" spans="1:10" ht="25.5">
      <c r="A358" s="10" t="s">
        <v>517</v>
      </c>
      <c r="B358" s="18" t="s">
        <v>372</v>
      </c>
      <c r="C358" s="18" t="s">
        <v>37</v>
      </c>
      <c r="D358" s="18" t="s">
        <v>339</v>
      </c>
      <c r="E358" s="18" t="s">
        <v>351</v>
      </c>
      <c r="F358" s="17">
        <v>4700</v>
      </c>
      <c r="G358" s="17">
        <f t="shared" si="4"/>
        <v>0</v>
      </c>
      <c r="H358" s="17">
        <v>4700</v>
      </c>
      <c r="I358" s="17">
        <v>0</v>
      </c>
      <c r="J358" s="22">
        <v>0</v>
      </c>
    </row>
    <row r="359" spans="1:10" ht="51">
      <c r="A359" s="9" t="s">
        <v>341</v>
      </c>
      <c r="B359" s="16" t="s">
        <v>342</v>
      </c>
      <c r="C359" s="16"/>
      <c r="D359" s="16"/>
      <c r="E359" s="16"/>
      <c r="F359" s="34">
        <f>1279.07+2.7</f>
        <v>1281.77</v>
      </c>
      <c r="G359" s="17">
        <f t="shared" si="4"/>
        <v>0</v>
      </c>
      <c r="H359" s="34">
        <f>1279.07+2.7</f>
        <v>1281.77</v>
      </c>
      <c r="I359" s="17">
        <v>1111.9000000000001</v>
      </c>
      <c r="J359" s="22">
        <v>0</v>
      </c>
    </row>
    <row r="360" spans="1:10" ht="63.75">
      <c r="A360" s="10" t="s">
        <v>518</v>
      </c>
      <c r="B360" s="18" t="s">
        <v>342</v>
      </c>
      <c r="C360" s="18" t="s">
        <v>37</v>
      </c>
      <c r="D360" s="18" t="s">
        <v>339</v>
      </c>
      <c r="E360" s="18" t="s">
        <v>340</v>
      </c>
      <c r="F360" s="17">
        <f>1279.07+2.7</f>
        <v>1281.77</v>
      </c>
      <c r="G360" s="17">
        <f t="shared" si="4"/>
        <v>0</v>
      </c>
      <c r="H360" s="17">
        <f>1279.07+2.7</f>
        <v>1281.77</v>
      </c>
      <c r="I360" s="17">
        <v>1111.9000000000001</v>
      </c>
      <c r="J360" s="22">
        <v>0</v>
      </c>
    </row>
    <row r="361" spans="1:10" ht="51">
      <c r="A361" s="21" t="s">
        <v>343</v>
      </c>
      <c r="B361" s="14" t="s">
        <v>344</v>
      </c>
      <c r="C361" s="14"/>
      <c r="D361" s="14"/>
      <c r="E361" s="14"/>
      <c r="F361" s="15">
        <v>115.14660000000001</v>
      </c>
      <c r="G361" s="17">
        <f t="shared" si="4"/>
        <v>0</v>
      </c>
      <c r="H361" s="15">
        <v>115.14660000000001</v>
      </c>
      <c r="I361" s="15">
        <v>115.31496</v>
      </c>
      <c r="J361" s="27">
        <v>118.76052</v>
      </c>
    </row>
    <row r="362" spans="1:10" ht="25.5">
      <c r="A362" s="9" t="s">
        <v>345</v>
      </c>
      <c r="B362" s="16" t="s">
        <v>346</v>
      </c>
      <c r="C362" s="16"/>
      <c r="D362" s="16"/>
      <c r="E362" s="16"/>
      <c r="F362" s="17">
        <v>115.14660000000001</v>
      </c>
      <c r="G362" s="17">
        <f t="shared" si="4"/>
        <v>0</v>
      </c>
      <c r="H362" s="17">
        <v>115.14660000000001</v>
      </c>
      <c r="I362" s="17">
        <v>115.31496</v>
      </c>
      <c r="J362" s="22">
        <v>118.76052</v>
      </c>
    </row>
    <row r="363" spans="1:10" ht="51">
      <c r="A363" s="10" t="s">
        <v>486</v>
      </c>
      <c r="B363" s="18" t="s">
        <v>346</v>
      </c>
      <c r="C363" s="18" t="s">
        <v>28</v>
      </c>
      <c r="D363" s="18" t="s">
        <v>339</v>
      </c>
      <c r="E363" s="18" t="s">
        <v>340</v>
      </c>
      <c r="F363" s="17">
        <v>115.14660000000001</v>
      </c>
      <c r="G363" s="17">
        <f t="shared" si="4"/>
        <v>0</v>
      </c>
      <c r="H363" s="17">
        <v>115.14660000000001</v>
      </c>
      <c r="I363" s="17">
        <v>115.31496</v>
      </c>
      <c r="J363" s="22">
        <v>118.76052</v>
      </c>
    </row>
    <row r="364" spans="1:10" ht="38.25">
      <c r="A364" s="21" t="s">
        <v>347</v>
      </c>
      <c r="B364" s="14" t="s">
        <v>348</v>
      </c>
      <c r="C364" s="14"/>
      <c r="D364" s="14"/>
      <c r="E364" s="14"/>
      <c r="F364" s="15">
        <f>56964.9+391.2</f>
        <v>57356.1</v>
      </c>
      <c r="G364" s="17">
        <f t="shared" si="4"/>
        <v>750</v>
      </c>
      <c r="H364" s="35">
        <f>57356.1+750</f>
        <v>58106.1</v>
      </c>
      <c r="I364" s="15">
        <v>15565.5</v>
      </c>
      <c r="J364" s="27">
        <v>17202.8</v>
      </c>
    </row>
    <row r="365" spans="1:10" ht="89.25">
      <c r="A365" s="45" t="s">
        <v>602</v>
      </c>
      <c r="B365" s="38" t="s">
        <v>601</v>
      </c>
      <c r="C365" s="38"/>
      <c r="D365" s="38"/>
      <c r="E365" s="38"/>
      <c r="F365" s="43">
        <v>0</v>
      </c>
      <c r="G365" s="34">
        <f t="shared" si="4"/>
        <v>750</v>
      </c>
      <c r="H365" s="43">
        <v>750</v>
      </c>
      <c r="I365" s="43">
        <v>0</v>
      </c>
      <c r="J365" s="44">
        <v>0</v>
      </c>
    </row>
    <row r="366" spans="1:10" ht="114.75">
      <c r="A366" s="45" t="s">
        <v>603</v>
      </c>
      <c r="B366" s="38" t="s">
        <v>601</v>
      </c>
      <c r="C366" s="38" t="s">
        <v>28</v>
      </c>
      <c r="D366" s="38" t="s">
        <v>339</v>
      </c>
      <c r="E366" s="38" t="s">
        <v>340</v>
      </c>
      <c r="F366" s="43">
        <v>0</v>
      </c>
      <c r="G366" s="34">
        <f t="shared" si="4"/>
        <v>750</v>
      </c>
      <c r="H366" s="43">
        <v>750</v>
      </c>
      <c r="I366" s="43">
        <v>0</v>
      </c>
      <c r="J366" s="44">
        <v>0</v>
      </c>
    </row>
    <row r="367" spans="1:10" ht="63.75">
      <c r="A367" s="9" t="s">
        <v>349</v>
      </c>
      <c r="B367" s="16" t="s">
        <v>350</v>
      </c>
      <c r="C367" s="16"/>
      <c r="D367" s="16"/>
      <c r="E367" s="16"/>
      <c r="F367" s="34">
        <f>56964.9+391.2</f>
        <v>57356.1</v>
      </c>
      <c r="G367" s="17">
        <f t="shared" si="4"/>
        <v>0</v>
      </c>
      <c r="H367" s="34">
        <f>56964.9+391.2</f>
        <v>57356.1</v>
      </c>
      <c r="I367" s="17">
        <v>15565.5</v>
      </c>
      <c r="J367" s="22">
        <v>17202.8</v>
      </c>
    </row>
    <row r="368" spans="1:10" ht="140.25">
      <c r="A368" s="10" t="s">
        <v>446</v>
      </c>
      <c r="B368" s="18" t="s">
        <v>350</v>
      </c>
      <c r="C368" s="18" t="s">
        <v>25</v>
      </c>
      <c r="D368" s="18" t="s">
        <v>339</v>
      </c>
      <c r="E368" s="18" t="s">
        <v>340</v>
      </c>
      <c r="F368" s="17">
        <v>12050.8</v>
      </c>
      <c r="G368" s="17">
        <f t="shared" ref="G368:G370" si="5">SUM(H368-F368)</f>
        <v>0</v>
      </c>
      <c r="H368" s="17">
        <v>12050.8</v>
      </c>
      <c r="I368" s="17">
        <v>13800.1</v>
      </c>
      <c r="J368" s="22">
        <v>14972.9</v>
      </c>
    </row>
    <row r="369" spans="1:10" ht="89.25">
      <c r="A369" s="10" t="s">
        <v>487</v>
      </c>
      <c r="B369" s="18" t="s">
        <v>350</v>
      </c>
      <c r="C369" s="18" t="s">
        <v>28</v>
      </c>
      <c r="D369" s="18" t="s">
        <v>339</v>
      </c>
      <c r="E369" s="18" t="s">
        <v>340</v>
      </c>
      <c r="F369" s="17">
        <v>540.20000000000005</v>
      </c>
      <c r="G369" s="17">
        <f t="shared" si="5"/>
        <v>0</v>
      </c>
      <c r="H369" s="17">
        <v>540.20000000000005</v>
      </c>
      <c r="I369" s="17">
        <v>579.5</v>
      </c>
      <c r="J369" s="22">
        <v>779.6</v>
      </c>
    </row>
    <row r="370" spans="1:10" ht="102">
      <c r="A370" s="10" t="s">
        <v>541</v>
      </c>
      <c r="B370" s="18" t="s">
        <v>350</v>
      </c>
      <c r="C370" s="18" t="s">
        <v>65</v>
      </c>
      <c r="D370" s="18" t="s">
        <v>339</v>
      </c>
      <c r="E370" s="18" t="s">
        <v>340</v>
      </c>
      <c r="F370" s="17">
        <f>44373.9+391.2</f>
        <v>44765.1</v>
      </c>
      <c r="G370" s="17">
        <f t="shared" si="5"/>
        <v>0</v>
      </c>
      <c r="H370" s="17">
        <f>44373.9+391.2</f>
        <v>44765.1</v>
      </c>
      <c r="I370" s="17">
        <v>1185.9000000000001</v>
      </c>
      <c r="J370" s="22">
        <v>1450.3</v>
      </c>
    </row>
    <row r="371" spans="1:10" ht="15.75" thickBot="1">
      <c r="A371" s="28"/>
      <c r="B371" s="19"/>
      <c r="C371" s="19"/>
      <c r="D371" s="19"/>
      <c r="E371" s="19"/>
      <c r="F371" s="19"/>
      <c r="G371" s="19"/>
      <c r="H371" s="19"/>
      <c r="I371" s="19"/>
      <c r="J371" s="29"/>
    </row>
    <row r="372" spans="1:10" ht="15.75" thickBot="1">
      <c r="A372" s="30" t="s">
        <v>352</v>
      </c>
      <c r="B372" s="31"/>
      <c r="C372" s="31"/>
      <c r="D372" s="31"/>
      <c r="E372" s="31"/>
      <c r="F372" s="32">
        <f>SUM(F7+F60+F190+F220+F226+F262+F301+F306+F322+F332+F350)</f>
        <v>1658515.1501099998</v>
      </c>
      <c r="G372" s="32">
        <f>SUM(H372-F372)</f>
        <v>13018.200000000186</v>
      </c>
      <c r="H372" s="32">
        <f>SUM(H7+H60+H190+H220+H226+H262+H301+H306+H322+H332+H350)</f>
        <v>1671533.35011</v>
      </c>
      <c r="I372" s="32">
        <v>873253.7966</v>
      </c>
      <c r="J372" s="33">
        <v>873830.75503999996</v>
      </c>
    </row>
    <row r="374" spans="1:10">
      <c r="F374" s="49"/>
      <c r="G374" s="49"/>
      <c r="H374" s="49"/>
      <c r="I374" s="49"/>
      <c r="J374" s="49"/>
    </row>
    <row r="376" spans="1:10">
      <c r="F376" s="49"/>
      <c r="G376" s="49"/>
      <c r="H376" s="49"/>
      <c r="I376" s="49"/>
      <c r="J376" s="49"/>
    </row>
  </sheetData>
  <autoFilter ref="G1:G376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0866141732283472" right="0.47" top="0.28999999999999998" bottom="0.74803149606299213" header="0.31496062992125984" footer="0.31496062992125984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2024-11-27T12:59:23Z</cp:lastPrinted>
  <dcterms:created xsi:type="dcterms:W3CDTF">2023-04-11T14:45:19Z</dcterms:created>
  <dcterms:modified xsi:type="dcterms:W3CDTF">2024-11-27T12:59:25Z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